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480" windowHeight="10455" activeTab="0"/>
  </bookViews>
  <sheets>
    <sheet name="Прайс- лист Borrex" sheetId="1" r:id="rId1"/>
  </sheets>
  <definedNames/>
  <calcPr fullCalcOnLoad="1" refMode="R1C1"/>
</workbook>
</file>

<file path=xl/sharedStrings.xml><?xml version="1.0" encoding="utf-8"?>
<sst xmlns="http://schemas.openxmlformats.org/spreadsheetml/2006/main" count="421" uniqueCount="148">
  <si>
    <t>СОТОВЫЙ</t>
  </si>
  <si>
    <t>ПОЛИКАРБОНАТ</t>
  </si>
  <si>
    <t>4х12000х2100</t>
  </si>
  <si>
    <t>6х12000х2100</t>
  </si>
  <si>
    <t>8х12000х2100</t>
  </si>
  <si>
    <t>10х12000х2100</t>
  </si>
  <si>
    <t>РАЗМЕРЫ</t>
  </si>
  <si>
    <t xml:space="preserve">ВЕС </t>
  </si>
  <si>
    <t xml:space="preserve">РАЗМЕР </t>
  </si>
  <si>
    <t>(мм)</t>
  </si>
  <si>
    <t>ЛИСТА (кг)</t>
  </si>
  <si>
    <t xml:space="preserve"> ЛИСТА (кв.м)</t>
  </si>
  <si>
    <t>цена за 1кг.</t>
  </si>
  <si>
    <t>RUR</t>
  </si>
  <si>
    <t>цена за кв.м</t>
  </si>
  <si>
    <t>цена за лист</t>
  </si>
  <si>
    <t>цена за п.м.</t>
  </si>
  <si>
    <t>Цена за кг.</t>
  </si>
  <si>
    <t>16х12000х2100</t>
  </si>
  <si>
    <t>кв.м.</t>
  </si>
  <si>
    <t>6 м.</t>
  </si>
  <si>
    <t>12 м.</t>
  </si>
  <si>
    <t>20х12000х2100</t>
  </si>
  <si>
    <t xml:space="preserve">СПК "Сибирские теплицы" Прозрачный </t>
  </si>
  <si>
    <t>СПК ТМ "Berolux" Прозрачный</t>
  </si>
  <si>
    <t>СПК ТМ "Borrex" Прозрачный</t>
  </si>
  <si>
    <t>Структура листа</t>
  </si>
  <si>
    <t>12х12000х2100</t>
  </si>
  <si>
    <t>14х12000х2100</t>
  </si>
  <si>
    <t xml:space="preserve"> </t>
  </si>
  <si>
    <t xml:space="preserve">СПК  ТМ "Сибирские теплицы" </t>
  </si>
  <si>
    <t xml:space="preserve">СПК  ТМ  "Sotalight" </t>
  </si>
  <si>
    <t xml:space="preserve">СПК ТМ "Berolux" </t>
  </si>
  <si>
    <t xml:space="preserve">СПК ТМ "Borrex" </t>
  </si>
  <si>
    <t>СПК "Сибирские теплицы" Цветной</t>
  </si>
  <si>
    <t xml:space="preserve">СПК ТМ "Berolux" Цветной </t>
  </si>
  <si>
    <t>25х12000х2100</t>
  </si>
  <si>
    <t>32х12000х2100</t>
  </si>
  <si>
    <t xml:space="preserve"> СПК ТМ "Borrex" Прозрачный</t>
  </si>
  <si>
    <t>СПК ТМ "Borrex" Цветной</t>
  </si>
  <si>
    <t>МОНОЛИТНЫЙ</t>
  </si>
  <si>
    <t>кг в 1 кв.м.</t>
  </si>
  <si>
    <t>Прозрачный</t>
  </si>
  <si>
    <t>1х1250х2050</t>
  </si>
  <si>
    <t>цветной</t>
  </si>
  <si>
    <t>2х2050х3050</t>
  </si>
  <si>
    <t>3х2050х3050</t>
  </si>
  <si>
    <t>4х2050х3050</t>
  </si>
  <si>
    <t>5х2050х3050</t>
  </si>
  <si>
    <t>6х2050х3050</t>
  </si>
  <si>
    <t>8х2050х3050</t>
  </si>
  <si>
    <t>10х2050х3050</t>
  </si>
  <si>
    <t>12х2050х3050</t>
  </si>
  <si>
    <t>Профилированый монолитный поликарбонатный лист</t>
  </si>
  <si>
    <t>толщиный ряд</t>
  </si>
  <si>
    <t>типоразмер листа</t>
  </si>
  <si>
    <t>кг/м2</t>
  </si>
  <si>
    <t>вес листа, кг</t>
  </si>
  <si>
    <t>цена за прозрачный лист</t>
  </si>
  <si>
    <t>цена за цветной лист</t>
  </si>
  <si>
    <t xml:space="preserve">ПМПЛ ТМ "BORREX" трапеция 70*13                                         </t>
  </si>
  <si>
    <t>2,00*1,05</t>
  </si>
  <si>
    <t xml:space="preserve">ПМПЛ ТМ "BORREX" волна 76*13                                     </t>
  </si>
  <si>
    <t>RUB</t>
  </si>
  <si>
    <t>профиль поликарбонатный</t>
  </si>
  <si>
    <t>размер (мм)</t>
  </si>
  <si>
    <t>вес (кг)</t>
  </si>
  <si>
    <t>цена за кг</t>
  </si>
  <si>
    <t>цена за рейку</t>
  </si>
  <si>
    <t xml:space="preserve">торцевой 4мм  UP </t>
  </si>
  <si>
    <t xml:space="preserve">торцевой 4мм (цветной) UP </t>
  </si>
  <si>
    <t xml:space="preserve">торцевой 6мм  UP </t>
  </si>
  <si>
    <t xml:space="preserve">торцевой 6мм (цветной)  UP </t>
  </si>
  <si>
    <t xml:space="preserve">торцевой 8мм   UP </t>
  </si>
  <si>
    <t xml:space="preserve">торцевой  8мм (цветной)  UP </t>
  </si>
  <si>
    <t xml:space="preserve">торцевой  10мм    UP </t>
  </si>
  <si>
    <t xml:space="preserve">торцевой   10мм (цветной) UP </t>
  </si>
  <si>
    <t>соединит.неразъемный  4мм</t>
  </si>
  <si>
    <t>соединит.неразъемный  4мм   (цветной)</t>
  </si>
  <si>
    <t>соединит.неразъемный  6мм-8мм</t>
  </si>
  <si>
    <t>соединит.неразъемный  6мм-8мм (цветной)</t>
  </si>
  <si>
    <t>соединит.неразъемный  10мм</t>
  </si>
  <si>
    <t>соединит.неразъемный  10 мм (цветной)</t>
  </si>
  <si>
    <t>пристенный 4-6мм прозрачный</t>
  </si>
  <si>
    <t xml:space="preserve">пристенный 4-6мм цветной </t>
  </si>
  <si>
    <t>пристенный 8-10 мм прозрачный</t>
  </si>
  <si>
    <t xml:space="preserve">пристенный 8-10 мм цветной </t>
  </si>
  <si>
    <t>Цена за кг</t>
  </si>
  <si>
    <t xml:space="preserve">                                              "жалюзи"</t>
  </si>
  <si>
    <t xml:space="preserve">СПК  TM "Sotalight" Прозрачный </t>
  </si>
  <si>
    <t>СПК  TM "Sotalight" Цветной</t>
  </si>
  <si>
    <t>коньковый 10 мм прозрачный</t>
  </si>
  <si>
    <t>коньковый 10 мм цветной</t>
  </si>
  <si>
    <t>1,5х1250х2050</t>
  </si>
  <si>
    <t xml:space="preserve">соединит.неразъемный 16 мм </t>
  </si>
  <si>
    <t>соединит.неразъемный 16 мм (цветной)</t>
  </si>
  <si>
    <t>коньковый 20 мм прозрачный</t>
  </si>
  <si>
    <t>коньковый 20 мм цветной</t>
  </si>
  <si>
    <t>0,8х1250х2050</t>
  </si>
  <si>
    <t xml:space="preserve"> СПК "SOTALUX" Прозрачный</t>
  </si>
  <si>
    <t xml:space="preserve"> СПК "SOTALUX" Цветной</t>
  </si>
  <si>
    <t>СПК "SOTALUX" Прозрачный</t>
  </si>
  <si>
    <r>
      <t xml:space="preserve"> </t>
    </r>
    <r>
      <rPr>
        <b/>
        <i/>
        <sz val="10"/>
        <rFont val="Arial"/>
        <family val="2"/>
      </rPr>
      <t>СПК "SOTALUX" Прозрачный</t>
    </r>
  </si>
  <si>
    <t xml:space="preserve">                  СПК ТМ "Sotalux"</t>
  </si>
  <si>
    <t>Цветной</t>
  </si>
  <si>
    <t>0,9х1250х2050</t>
  </si>
  <si>
    <t>1,8х2050х3050</t>
  </si>
  <si>
    <t xml:space="preserve">СПК "NO-NAME" Прозрачный </t>
  </si>
  <si>
    <t>СПК  "NO-NAME"</t>
  </si>
  <si>
    <t>3.5х12000х2100</t>
  </si>
  <si>
    <t>3х12000х2100</t>
  </si>
  <si>
    <t>соединит.неразъемный  6 мм (цветной)</t>
  </si>
  <si>
    <t xml:space="preserve">соединит.неразъемный  6 мм </t>
  </si>
  <si>
    <t>соединит.разъемный  8-10мм (база)</t>
  </si>
  <si>
    <t>соединит.разъемный  8-10 мм (база) цветной</t>
  </si>
  <si>
    <t xml:space="preserve">соединит. Разъемный 8-10мм(крышка) </t>
  </si>
  <si>
    <t>соединит. Разъемный 8-10мм(крышка) цветной</t>
  </si>
  <si>
    <t>Защита от УФ-излучения: Соэкструзия (30 - 60 мкр)</t>
  </si>
  <si>
    <t>15х2050х3050</t>
  </si>
  <si>
    <t>Прайс-лист на профилированный монолитный поликарбонат МП-20</t>
  </si>
  <si>
    <t>Профилированный монолитный                                 поликарбонат МП-20</t>
  </si>
  <si>
    <t>Толщинный ряд</t>
  </si>
  <si>
    <t>ПМПЛ ТМ "BORREX" МП-20</t>
  </si>
  <si>
    <t>Типоразмер листа, м</t>
  </si>
  <si>
    <t>1,05*2,00</t>
  </si>
  <si>
    <t>Прайс-лист на монолитный поликарбонат "ОПТИМАЛЬНЫЙ"</t>
  </si>
  <si>
    <t>Цена за КГ</t>
  </si>
  <si>
    <t>соединит. Разъемный  16мм (база)</t>
  </si>
  <si>
    <t xml:space="preserve">соединит. Разъемный  16мм(крышка) </t>
  </si>
  <si>
    <t xml:space="preserve">торцевой  16мм    UP </t>
  </si>
  <si>
    <t xml:space="preserve">торцевой   16мм (цветной) UP </t>
  </si>
  <si>
    <t>пристенный 16 мм прозрачный</t>
  </si>
  <si>
    <t xml:space="preserve">пристенный 16 мм цветной </t>
  </si>
  <si>
    <t>коньковый 6-8 мм прозрачный</t>
  </si>
  <si>
    <t>коньковый 6-8 мм цветной</t>
  </si>
  <si>
    <t>вид волны*</t>
  </si>
  <si>
    <t>Вид волны*</t>
  </si>
  <si>
    <t>1,05*2,01</t>
  </si>
  <si>
    <t>*Данные размеры указаны для толщины 1.5 мм</t>
  </si>
  <si>
    <t xml:space="preserve">цвет : прозрачный </t>
  </si>
  <si>
    <r>
      <rPr>
        <b/>
        <u val="single"/>
        <sz val="10"/>
        <rFont val="Calibri"/>
        <family val="2"/>
      </rPr>
      <t xml:space="preserve">Цветовая гамма : </t>
    </r>
    <r>
      <rPr>
        <b/>
        <sz val="10"/>
        <rFont val="Calibri"/>
        <family val="2"/>
      </rPr>
      <t>опал, синий, красный, оранжевый, зеленый, бирюза,серый, бронза, желтый, прозрачный</t>
    </r>
  </si>
  <si>
    <t xml:space="preserve">трапшайба для профилированного МПК - 10р/шт ,в упаковке 200шт </t>
  </si>
  <si>
    <t>прокладка для термошайбы- 2р/шт в упаковке 250шт.</t>
  </si>
  <si>
    <t>термошайба универсальная - 10р/шт в упаковке 250шт</t>
  </si>
  <si>
    <t>Прайс-лист компании «Borrex»</t>
  </si>
  <si>
    <t>Прайс-лист на монолитный поликарбонат компании «Borrex»</t>
  </si>
  <si>
    <t>Прайс-лист на профилированный монолитный поликарбонат компании «Borrex»</t>
  </si>
  <si>
    <t>Прайс-лист на поликарбонатные профили компании «Borrex»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</si>
</sst>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0.000000"/>
    <numFmt numFmtId="201" formatCode="#,##0.0"/>
    <numFmt numFmtId="202" formatCode="_(* #,##0.000_);_(* \(#,##0.000\);_(* &quot;-&quot;??_);_(@_)"/>
    <numFmt numFmtId="203" formatCode="_(* #,##0.0_);_(* \(#,##0.0\);_(* &quot;-&quot;??_);_(@_)"/>
    <numFmt numFmtId="204" formatCode="_(* #,##0_);_(* \(#,##0\);_(* &quot;-&quot;??_);_(@_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FC19]d\ mmmm\ yyyy\ &quot;г.&quot;"/>
    <numFmt numFmtId="210" formatCode="0.00000000"/>
    <numFmt numFmtId="211" formatCode="0.0000000"/>
  </numFmts>
  <fonts count="66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b/>
      <i/>
      <sz val="10"/>
      <name val="Arial"/>
      <family val="2"/>
    </font>
    <font>
      <sz val="10"/>
      <name val="Arial Cyr"/>
      <family val="0"/>
    </font>
    <font>
      <b/>
      <sz val="11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sz val="11"/>
      <name val="Calibri"/>
      <family val="2"/>
    </font>
    <font>
      <sz val="11"/>
      <color indexed="63"/>
      <name val="Calibri"/>
      <family val="2"/>
    </font>
    <font>
      <b/>
      <i/>
      <sz val="14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10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0"/>
    </font>
    <font>
      <u val="single"/>
      <sz val="10"/>
      <color theme="10"/>
      <name val="Arial"/>
      <family val="2"/>
    </font>
    <font>
      <sz val="11"/>
      <color rgb="FF3F3F3F"/>
      <name val="Calibri"/>
      <family val="2"/>
    </font>
    <font>
      <b/>
      <i/>
      <sz val="14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  <font>
      <b/>
      <sz val="10"/>
      <color rgb="FFFF0000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>
        <color rgb="FF3F3F3F"/>
      </top>
      <bottom style="medium"/>
    </border>
    <border>
      <left style="thin">
        <color rgb="FF3F3F3F"/>
      </left>
      <right style="thin">
        <color rgb="FF3F3F3F"/>
      </right>
      <top style="medium"/>
      <bottom style="thin">
        <color rgb="FF3F3F3F"/>
      </bottom>
    </border>
    <border>
      <left style="thin">
        <color rgb="FF3F3F3F"/>
      </left>
      <right style="medium"/>
      <top style="medium"/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>
        <color rgb="FF3F3F3F"/>
      </right>
      <top style="medium"/>
      <bottom style="thin">
        <color rgb="FF3F3F3F"/>
      </bottom>
    </border>
    <border>
      <left style="medium"/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medium"/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2" fontId="0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97" fontId="0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10" borderId="10" xfId="0" applyFont="1" applyFill="1" applyBorder="1" applyAlignment="1">
      <alignment horizontal="left"/>
    </xf>
    <xf numFmtId="2" fontId="0" fillId="10" borderId="10" xfId="0" applyNumberFormat="1" applyFont="1" applyFill="1" applyBorder="1" applyAlignment="1">
      <alignment horizontal="right"/>
    </xf>
    <xf numFmtId="2" fontId="1" fillId="10" borderId="10" xfId="0" applyNumberFormat="1" applyFont="1" applyFill="1" applyBorder="1" applyAlignment="1">
      <alignment horizontal="right"/>
    </xf>
    <xf numFmtId="197" fontId="0" fillId="10" borderId="10" xfId="0" applyNumberFormat="1" applyFont="1" applyFill="1" applyBorder="1" applyAlignment="1">
      <alignment horizontal="right"/>
    </xf>
    <xf numFmtId="0" fontId="0" fillId="10" borderId="10" xfId="0" applyFont="1" applyFill="1" applyBorder="1" applyAlignment="1">
      <alignment horizontal="center"/>
    </xf>
    <xf numFmtId="2" fontId="0" fillId="10" borderId="10" xfId="0" applyNumberFormat="1" applyFont="1" applyFill="1" applyBorder="1" applyAlignment="1">
      <alignment horizontal="center"/>
    </xf>
    <xf numFmtId="2" fontId="0" fillId="10" borderId="10" xfId="0" applyNumberFormat="1" applyFont="1" applyFill="1" applyBorder="1" applyAlignment="1">
      <alignment/>
    </xf>
    <xf numFmtId="0" fontId="2" fillId="10" borderId="10" xfId="0" applyFont="1" applyFill="1" applyBorder="1" applyAlignment="1">
      <alignment/>
    </xf>
    <xf numFmtId="2" fontId="1" fillId="10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 horizontal="right"/>
    </xf>
    <xf numFmtId="197" fontId="0" fillId="1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197" fontId="0" fillId="33" borderId="10" xfId="0" applyNumberFormat="1" applyFont="1" applyFill="1" applyBorder="1" applyAlignment="1">
      <alignment/>
    </xf>
    <xf numFmtId="0" fontId="6" fillId="0" borderId="13" xfId="0" applyFont="1" applyBorder="1" applyAlignment="1">
      <alignment horizontal="left" wrapText="1" shrinkToFit="1"/>
    </xf>
    <xf numFmtId="2" fontId="1" fillId="0" borderId="14" xfId="0" applyNumberFormat="1" applyFont="1" applyBorder="1" applyAlignment="1">
      <alignment horizontal="right"/>
    </xf>
    <xf numFmtId="2" fontId="1" fillId="10" borderId="14" xfId="0" applyNumberFormat="1" applyFont="1" applyFill="1" applyBorder="1" applyAlignment="1">
      <alignment horizontal="right"/>
    </xf>
    <xf numFmtId="0" fontId="6" fillId="10" borderId="13" xfId="0" applyFont="1" applyFill="1" applyBorder="1" applyAlignment="1">
      <alignment horizontal="left" wrapText="1" shrinkToFit="1"/>
    </xf>
    <xf numFmtId="0" fontId="6" fillId="0" borderId="15" xfId="0" applyFont="1" applyBorder="1" applyAlignment="1">
      <alignment horizontal="left" wrapText="1" shrinkToFit="1"/>
    </xf>
    <xf numFmtId="0" fontId="2" fillId="0" borderId="16" xfId="0" applyFont="1" applyBorder="1" applyAlignment="1">
      <alignment horizontal="left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6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197" fontId="0" fillId="0" borderId="16" xfId="0" applyNumberFormat="1" applyFont="1" applyBorder="1" applyAlignment="1">
      <alignment horizontal="right"/>
    </xf>
    <xf numFmtId="2" fontId="1" fillId="0" borderId="17" xfId="0" applyNumberFormat="1" applyFont="1" applyBorder="1" applyAlignment="1">
      <alignment horizontal="right"/>
    </xf>
    <xf numFmtId="0" fontId="2" fillId="10" borderId="18" xfId="0" applyFont="1" applyFill="1" applyBorder="1" applyAlignment="1">
      <alignment horizontal="left"/>
    </xf>
    <xf numFmtId="2" fontId="0" fillId="10" borderId="18" xfId="0" applyNumberFormat="1" applyFont="1" applyFill="1" applyBorder="1" applyAlignment="1">
      <alignment horizontal="right"/>
    </xf>
    <xf numFmtId="2" fontId="1" fillId="10" borderId="18" xfId="0" applyNumberFormat="1" applyFont="1" applyFill="1" applyBorder="1" applyAlignment="1">
      <alignment horizontal="right"/>
    </xf>
    <xf numFmtId="197" fontId="0" fillId="10" borderId="18" xfId="0" applyNumberFormat="1" applyFont="1" applyFill="1" applyBorder="1" applyAlignment="1">
      <alignment horizontal="right"/>
    </xf>
    <xf numFmtId="2" fontId="1" fillId="10" borderId="19" xfId="0" applyNumberFormat="1" applyFont="1" applyFill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/>
    </xf>
    <xf numFmtId="0" fontId="6" fillId="10" borderId="20" xfId="0" applyFont="1" applyFill="1" applyBorder="1" applyAlignment="1">
      <alignment horizontal="left" wrapText="1" shrinkToFit="1"/>
    </xf>
    <xf numFmtId="0" fontId="2" fillId="10" borderId="18" xfId="0" applyFont="1" applyFill="1" applyBorder="1" applyAlignment="1">
      <alignment/>
    </xf>
    <xf numFmtId="0" fontId="0" fillId="10" borderId="18" xfId="0" applyFont="1" applyFill="1" applyBorder="1" applyAlignment="1">
      <alignment horizontal="center"/>
    </xf>
    <xf numFmtId="2" fontId="0" fillId="10" borderId="18" xfId="0" applyNumberFormat="1" applyFont="1" applyFill="1" applyBorder="1" applyAlignment="1">
      <alignment horizontal="center"/>
    </xf>
    <xf numFmtId="2" fontId="0" fillId="10" borderId="18" xfId="0" applyNumberFormat="1" applyFont="1" applyFill="1" applyBorder="1" applyAlignment="1">
      <alignment/>
    </xf>
    <xf numFmtId="2" fontId="1" fillId="10" borderId="18" xfId="0" applyNumberFormat="1" applyFont="1" applyFill="1" applyBorder="1" applyAlignment="1">
      <alignment/>
    </xf>
    <xf numFmtId="197" fontId="0" fillId="10" borderId="18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197" fontId="0" fillId="0" borderId="16" xfId="0" applyNumberFormat="1" applyFont="1" applyBorder="1" applyAlignment="1">
      <alignment/>
    </xf>
    <xf numFmtId="0" fontId="6" fillId="0" borderId="21" xfId="0" applyFont="1" applyBorder="1" applyAlignment="1">
      <alignment horizontal="left" wrapText="1" shrinkToFit="1"/>
    </xf>
    <xf numFmtId="0" fontId="56" fillId="0" borderId="0" xfId="0" applyFont="1" applyAlignment="1">
      <alignment/>
    </xf>
    <xf numFmtId="0" fontId="2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 horizontal="right"/>
    </xf>
    <xf numFmtId="197" fontId="0" fillId="0" borderId="11" xfId="0" applyNumberFormat="1" applyFont="1" applyBorder="1" applyAlignment="1">
      <alignment/>
    </xf>
    <xf numFmtId="0" fontId="1" fillId="0" borderId="21" xfId="0" applyFont="1" applyBorder="1" applyAlignment="1">
      <alignment horizontal="left" wrapText="1" shrinkToFit="1"/>
    </xf>
    <xf numFmtId="2" fontId="1" fillId="0" borderId="2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 wrapText="1" shrinkToFit="1"/>
    </xf>
    <xf numFmtId="0" fontId="0" fillId="0" borderId="10" xfId="0" applyBorder="1" applyAlignment="1">
      <alignment/>
    </xf>
    <xf numFmtId="0" fontId="57" fillId="0" borderId="0" xfId="42" applyFont="1" applyAlignment="1" applyProtection="1">
      <alignment/>
      <protection/>
    </xf>
    <xf numFmtId="0" fontId="0" fillId="10" borderId="10" xfId="0" applyFill="1" applyBorder="1" applyAlignment="1">
      <alignment/>
    </xf>
    <xf numFmtId="0" fontId="47" fillId="0" borderId="23" xfId="0" applyFont="1" applyBorder="1" applyAlignment="1">
      <alignment vertical="center" wrapText="1" shrinkToFit="1"/>
    </xf>
    <xf numFmtId="0" fontId="47" fillId="0" borderId="24" xfId="0" applyFont="1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2" fontId="47" fillId="0" borderId="26" xfId="0" applyNumberFormat="1" applyFont="1" applyBorder="1" applyAlignment="1">
      <alignment horizontal="center" vertical="center" wrapText="1" shrinkToFit="1"/>
    </xf>
    <xf numFmtId="0" fontId="55" fillId="32" borderId="23" xfId="63" applyBorder="1" applyAlignment="1">
      <alignment vertical="center" wrapText="1" shrinkToFit="1"/>
    </xf>
    <xf numFmtId="0" fontId="55" fillId="32" borderId="24" xfId="63" applyBorder="1" applyAlignment="1">
      <alignment horizontal="center" vertical="center" wrapText="1" shrinkToFit="1"/>
    </xf>
    <xf numFmtId="0" fontId="55" fillId="32" borderId="27" xfId="63" applyBorder="1" applyAlignment="1">
      <alignment horizontal="center" vertical="center" wrapText="1" shrinkToFit="1"/>
    </xf>
    <xf numFmtId="0" fontId="55" fillId="32" borderId="24" xfId="63" applyBorder="1" applyAlignment="1">
      <alignment vertical="center" wrapText="1" shrinkToFit="1"/>
    </xf>
    <xf numFmtId="0" fontId="0" fillId="0" borderId="0" xfId="0" applyAlignment="1">
      <alignment horizontal="center" vertical="center" wrapText="1" shrinkToFit="1"/>
    </xf>
    <xf numFmtId="0" fontId="47" fillId="0" borderId="25" xfId="0" applyFont="1" applyBorder="1" applyAlignment="1">
      <alignment horizontal="center" vertical="center" wrapText="1" shrinkToFit="1"/>
    </xf>
    <xf numFmtId="0" fontId="47" fillId="0" borderId="12" xfId="0" applyFont="1" applyBorder="1" applyAlignment="1">
      <alignment horizontal="center" vertical="center" wrapText="1" shrinkToFit="1"/>
    </xf>
    <xf numFmtId="2" fontId="47" fillId="0" borderId="10" xfId="0" applyNumberFormat="1" applyFont="1" applyBorder="1" applyAlignment="1">
      <alignment horizontal="center" vertical="center" wrapText="1" shrinkToFit="1"/>
    </xf>
    <xf numFmtId="2" fontId="47" fillId="0" borderId="28" xfId="0" applyNumberFormat="1" applyFont="1" applyBorder="1" applyAlignment="1">
      <alignment horizontal="center" vertical="center" wrapText="1" shrinkToFit="1"/>
    </xf>
    <xf numFmtId="4" fontId="8" fillId="29" borderId="14" xfId="52" applyNumberFormat="1" applyFont="1" applyBorder="1" applyAlignment="1">
      <alignment horizontal="center" vertical="center"/>
    </xf>
    <xf numFmtId="4" fontId="8" fillId="29" borderId="29" xfId="52" applyNumberFormat="1" applyFont="1" applyBorder="1" applyAlignment="1">
      <alignment horizontal="center" vertical="center"/>
    </xf>
    <xf numFmtId="4" fontId="8" fillId="29" borderId="17" xfId="52" applyNumberFormat="1" applyFont="1" applyBorder="1" applyAlignment="1">
      <alignment horizontal="center" vertical="center"/>
    </xf>
    <xf numFmtId="4" fontId="8" fillId="29" borderId="19" xfId="52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10" borderId="14" xfId="0" applyFill="1" applyBorder="1" applyAlignment="1">
      <alignment/>
    </xf>
    <xf numFmtId="0" fontId="1" fillId="0" borderId="13" xfId="0" applyFont="1" applyBorder="1" applyAlignment="1">
      <alignment/>
    </xf>
    <xf numFmtId="0" fontId="1" fillId="10" borderId="13" xfId="0" applyFont="1" applyFill="1" applyBorder="1" applyAlignment="1">
      <alignment/>
    </xf>
    <xf numFmtId="0" fontId="1" fillId="10" borderId="20" xfId="0" applyFont="1" applyFill="1" applyBorder="1" applyAlignment="1">
      <alignment/>
    </xf>
    <xf numFmtId="0" fontId="0" fillId="0" borderId="0" xfId="0" applyFont="1" applyAlignment="1">
      <alignment/>
    </xf>
    <xf numFmtId="0" fontId="29" fillId="32" borderId="32" xfId="63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11" xfId="0" applyBorder="1" applyAlignment="1">
      <alignment/>
    </xf>
    <xf numFmtId="0" fontId="47" fillId="0" borderId="11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2" fontId="47" fillId="0" borderId="11" xfId="0" applyNumberFormat="1" applyFont="1" applyBorder="1" applyAlignment="1">
      <alignment horizontal="center" vertical="center" wrapText="1" shrinkToFit="1"/>
    </xf>
    <xf numFmtId="4" fontId="8" fillId="29" borderId="22" xfId="52" applyNumberFormat="1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 wrapText="1" shrinkToFit="1"/>
    </xf>
    <xf numFmtId="0" fontId="47" fillId="0" borderId="24" xfId="0" applyFont="1" applyBorder="1" applyAlignment="1">
      <alignment vertical="center" wrapText="1" shrinkToFit="1"/>
    </xf>
    <xf numFmtId="0" fontId="5" fillId="0" borderId="32" xfId="53" applyFont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1" fillId="16" borderId="13" xfId="0" applyFont="1" applyFill="1" applyBorder="1" applyAlignment="1">
      <alignment/>
    </xf>
    <xf numFmtId="0" fontId="58" fillId="27" borderId="2" xfId="40" applyFont="1" applyAlignment="1">
      <alignment horizontal="right"/>
    </xf>
    <xf numFmtId="0" fontId="58" fillId="27" borderId="2" xfId="40" applyFont="1" applyAlignment="1">
      <alignment/>
    </xf>
    <xf numFmtId="0" fontId="58" fillId="16" borderId="2" xfId="40" applyFont="1" applyFill="1" applyAlignment="1">
      <alignment horizontal="right"/>
    </xf>
    <xf numFmtId="0" fontId="58" fillId="16" borderId="2" xfId="40" applyFont="1" applyFill="1" applyAlignment="1">
      <alignment/>
    </xf>
    <xf numFmtId="203" fontId="58" fillId="16" borderId="2" xfId="40" applyNumberFormat="1" applyFont="1" applyFill="1" applyAlignment="1">
      <alignment wrapText="1"/>
    </xf>
    <xf numFmtId="1" fontId="58" fillId="27" borderId="2" xfId="40" applyNumberFormat="1" applyFont="1" applyAlignment="1">
      <alignment wrapText="1"/>
    </xf>
    <xf numFmtId="0" fontId="1" fillId="10" borderId="36" xfId="0" applyFont="1" applyFill="1" applyBorder="1" applyAlignment="1">
      <alignment/>
    </xf>
    <xf numFmtId="0" fontId="0" fillId="10" borderId="10" xfId="0" applyFill="1" applyBorder="1" applyAlignment="1">
      <alignment/>
    </xf>
    <xf numFmtId="0" fontId="58" fillId="33" borderId="2" xfId="40" applyFont="1" applyFill="1" applyAlignment="1">
      <alignment horizontal="right"/>
    </xf>
    <xf numFmtId="0" fontId="58" fillId="33" borderId="2" xfId="40" applyFont="1" applyFill="1" applyAlignment="1">
      <alignment/>
    </xf>
    <xf numFmtId="204" fontId="58" fillId="33" borderId="0" xfId="61" applyNumberFormat="1" applyFont="1" applyFill="1" applyAlignment="1">
      <alignment/>
    </xf>
    <xf numFmtId="203" fontId="58" fillId="33" borderId="2" xfId="40" applyNumberFormat="1" applyFont="1" applyFill="1" applyAlignment="1">
      <alignment wrapText="1"/>
    </xf>
    <xf numFmtId="0" fontId="58" fillId="16" borderId="37" xfId="40" applyFont="1" applyFill="1" applyBorder="1" applyAlignment="1">
      <alignment/>
    </xf>
    <xf numFmtId="203" fontId="58" fillId="16" borderId="38" xfId="40" applyNumberFormat="1" applyFont="1" applyFill="1" applyBorder="1" applyAlignment="1">
      <alignment wrapText="1"/>
    </xf>
    <xf numFmtId="0" fontId="5" fillId="0" borderId="30" xfId="0" applyFont="1" applyBorder="1" applyAlignment="1">
      <alignment horizontal="center"/>
    </xf>
    <xf numFmtId="0" fontId="47" fillId="10" borderId="20" xfId="23" applyFont="1" applyBorder="1" applyAlignment="1">
      <alignment/>
    </xf>
    <xf numFmtId="0" fontId="0" fillId="0" borderId="11" xfId="0" applyFont="1" applyBorder="1" applyAlignment="1">
      <alignment/>
    </xf>
    <xf numFmtId="0" fontId="39" fillId="10" borderId="18" xfId="23" applyBorder="1" applyAlignment="1">
      <alignment horizontal="right"/>
    </xf>
    <xf numFmtId="0" fontId="39" fillId="10" borderId="18" xfId="23" applyBorder="1" applyAlignment="1">
      <alignment horizontal="left"/>
    </xf>
    <xf numFmtId="0" fontId="39" fillId="10" borderId="18" xfId="23" applyBorder="1" applyAlignment="1">
      <alignment horizontal="center"/>
    </xf>
    <xf numFmtId="2" fontId="39" fillId="10" borderId="18" xfId="23" applyNumberFormat="1" applyBorder="1" applyAlignment="1">
      <alignment horizontal="right"/>
    </xf>
    <xf numFmtId="0" fontId="0" fillId="0" borderId="22" xfId="0" applyFont="1" applyBorder="1" applyAlignment="1">
      <alignment horizontal="center"/>
    </xf>
    <xf numFmtId="0" fontId="0" fillId="10" borderId="0" xfId="0" applyFont="1" applyFill="1" applyAlignment="1">
      <alignment horizontal="center"/>
    </xf>
    <xf numFmtId="0" fontId="0" fillId="10" borderId="39" xfId="0" applyFont="1" applyFill="1" applyBorder="1" applyAlignment="1">
      <alignment horizontal="center"/>
    </xf>
    <xf numFmtId="0" fontId="0" fillId="10" borderId="0" xfId="0" applyFont="1" applyFill="1" applyAlignment="1">
      <alignment horizontal="right"/>
    </xf>
    <xf numFmtId="4" fontId="0" fillId="10" borderId="39" xfId="0" applyNumberFormat="1" applyFont="1" applyFill="1" applyBorder="1" applyAlignment="1">
      <alignment horizontal="right"/>
    </xf>
    <xf numFmtId="201" fontId="7" fillId="10" borderId="0" xfId="0" applyNumberFormat="1" applyFont="1" applyFill="1" applyAlignment="1">
      <alignment horizontal="right"/>
    </xf>
    <xf numFmtId="0" fontId="0" fillId="10" borderId="18" xfId="0" applyFont="1" applyFill="1" applyBorder="1" applyAlignment="1">
      <alignment/>
    </xf>
    <xf numFmtId="201" fontId="7" fillId="10" borderId="18" xfId="0" applyNumberFormat="1" applyFont="1" applyFill="1" applyBorder="1" applyAlignment="1">
      <alignment/>
    </xf>
    <xf numFmtId="0" fontId="0" fillId="10" borderId="19" xfId="0" applyFont="1" applyFill="1" applyBorder="1" applyAlignment="1">
      <alignment horizontal="center"/>
    </xf>
    <xf numFmtId="0" fontId="7" fillId="0" borderId="0" xfId="53">
      <alignment/>
      <protection/>
    </xf>
    <xf numFmtId="0" fontId="59" fillId="0" borderId="0" xfId="53" applyFont="1">
      <alignment/>
      <protection/>
    </xf>
    <xf numFmtId="0" fontId="0" fillId="10" borderId="18" xfId="0" applyFill="1" applyBorder="1" applyAlignment="1">
      <alignment horizontal="center"/>
    </xf>
    <xf numFmtId="2" fontId="0" fillId="10" borderId="18" xfId="0" applyNumberFormat="1" applyFill="1" applyBorder="1" applyAlignment="1">
      <alignment horizontal="center"/>
    </xf>
    <xf numFmtId="2" fontId="0" fillId="10" borderId="18" xfId="0" applyNumberForma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10" borderId="10" xfId="0" applyFill="1" applyBorder="1" applyAlignment="1">
      <alignment horizontal="center"/>
    </xf>
    <xf numFmtId="2" fontId="0" fillId="10" borderId="10" xfId="0" applyNumberFormat="1" applyFill="1" applyBorder="1" applyAlignment="1">
      <alignment horizontal="center"/>
    </xf>
    <xf numFmtId="2" fontId="0" fillId="10" borderId="10" xfId="0" applyNumberFormat="1" applyFill="1" applyBorder="1" applyAlignment="1">
      <alignment/>
    </xf>
    <xf numFmtId="0" fontId="6" fillId="10" borderId="41" xfId="0" applyFont="1" applyFill="1" applyBorder="1" applyAlignment="1">
      <alignment horizontal="left" wrapText="1" shrinkToFit="1"/>
    </xf>
    <xf numFmtId="0" fontId="6" fillId="0" borderId="42" xfId="0" applyFont="1" applyBorder="1" applyAlignment="1">
      <alignment/>
    </xf>
    <xf numFmtId="0" fontId="60" fillId="0" borderId="42" xfId="0" applyFont="1" applyBorder="1" applyAlignment="1">
      <alignment/>
    </xf>
    <xf numFmtId="0" fontId="0" fillId="0" borderId="42" xfId="0" applyFont="1" applyBorder="1" applyAlignment="1">
      <alignment/>
    </xf>
    <xf numFmtId="0" fontId="6" fillId="10" borderId="43" xfId="0" applyFont="1" applyFill="1" applyBorder="1" applyAlignment="1">
      <alignment horizontal="left" wrapText="1" shrinkToFit="1"/>
    </xf>
    <xf numFmtId="0" fontId="6" fillId="0" borderId="44" xfId="0" applyFont="1" applyBorder="1" applyAlignment="1">
      <alignment/>
    </xf>
    <xf numFmtId="0" fontId="2" fillId="10" borderId="13" xfId="0" applyFont="1" applyFill="1" applyBorder="1" applyAlignment="1">
      <alignment horizontal="left"/>
    </xf>
    <xf numFmtId="0" fontId="2" fillId="10" borderId="20" xfId="0" applyFont="1" applyFill="1" applyBorder="1" applyAlignment="1">
      <alignment horizontal="left"/>
    </xf>
    <xf numFmtId="0" fontId="2" fillId="0" borderId="4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25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1" fillId="0" borderId="25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46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0" fontId="47" fillId="10" borderId="20" xfId="23" applyFont="1" applyBorder="1" applyAlignment="1">
      <alignment horizontal="left"/>
    </xf>
    <xf numFmtId="2" fontId="7" fillId="0" borderId="22" xfId="0" applyNumberFormat="1" applyFont="1" applyBorder="1" applyAlignment="1">
      <alignment horizontal="center"/>
    </xf>
    <xf numFmtId="2" fontId="39" fillId="10" borderId="19" xfId="23" applyNumberFormat="1" applyBorder="1" applyAlignment="1">
      <alignment horizontal="center"/>
    </xf>
    <xf numFmtId="0" fontId="61" fillId="0" borderId="15" xfId="0" applyFont="1" applyBorder="1" applyAlignment="1">
      <alignment/>
    </xf>
    <xf numFmtId="0" fontId="62" fillId="0" borderId="16" xfId="0" applyFont="1" applyBorder="1" applyAlignment="1">
      <alignment/>
    </xf>
    <xf numFmtId="0" fontId="62" fillId="0" borderId="49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2" fillId="0" borderId="49" xfId="0" applyFont="1" applyBorder="1" applyAlignment="1">
      <alignment horizontal="right"/>
    </xf>
    <xf numFmtId="4" fontId="62" fillId="0" borderId="16" xfId="0" applyNumberFormat="1" applyFont="1" applyBorder="1" applyAlignment="1">
      <alignment horizontal="right"/>
    </xf>
    <xf numFmtId="201" fontId="63" fillId="0" borderId="49" xfId="0" applyNumberFormat="1" applyFont="1" applyBorder="1" applyAlignment="1">
      <alignment horizontal="right"/>
    </xf>
    <xf numFmtId="0" fontId="62" fillId="0" borderId="17" xfId="0" applyFont="1" applyBorder="1" applyAlignment="1">
      <alignment horizontal="center"/>
    </xf>
    <xf numFmtId="0" fontId="61" fillId="10" borderId="20" xfId="0" applyFont="1" applyFill="1" applyBorder="1" applyAlignment="1">
      <alignment/>
    </xf>
    <xf numFmtId="0" fontId="62" fillId="10" borderId="18" xfId="0" applyFont="1" applyFill="1" applyBorder="1" applyAlignment="1">
      <alignment/>
    </xf>
    <xf numFmtId="0" fontId="62" fillId="10" borderId="47" xfId="0" applyFont="1" applyFill="1" applyBorder="1" applyAlignment="1">
      <alignment horizontal="center"/>
    </xf>
    <xf numFmtId="0" fontId="62" fillId="10" borderId="12" xfId="0" applyFont="1" applyFill="1" applyBorder="1" applyAlignment="1">
      <alignment horizontal="center"/>
    </xf>
    <xf numFmtId="0" fontId="62" fillId="10" borderId="47" xfId="0" applyFont="1" applyFill="1" applyBorder="1" applyAlignment="1">
      <alignment horizontal="right"/>
    </xf>
    <xf numFmtId="4" fontId="62" fillId="10" borderId="12" xfId="0" applyNumberFormat="1" applyFont="1" applyFill="1" applyBorder="1" applyAlignment="1">
      <alignment horizontal="right"/>
    </xf>
    <xf numFmtId="201" fontId="63" fillId="10" borderId="47" xfId="0" applyNumberFormat="1" applyFont="1" applyFill="1" applyBorder="1" applyAlignment="1">
      <alignment horizontal="right"/>
    </xf>
    <xf numFmtId="0" fontId="62" fillId="10" borderId="19" xfId="0" applyFont="1" applyFill="1" applyBorder="1" applyAlignment="1">
      <alignment horizontal="center"/>
    </xf>
    <xf numFmtId="201" fontId="7" fillId="0" borderId="11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10" borderId="12" xfId="0" applyFont="1" applyFill="1" applyBorder="1" applyAlignment="1">
      <alignment/>
    </xf>
    <xf numFmtId="0" fontId="0" fillId="10" borderId="47" xfId="0" applyFont="1" applyFill="1" applyBorder="1" applyAlignment="1">
      <alignment horizontal="center"/>
    </xf>
    <xf numFmtId="0" fontId="0" fillId="10" borderId="12" xfId="0" applyFont="1" applyFill="1" applyBorder="1" applyAlignment="1">
      <alignment horizontal="center"/>
    </xf>
    <xf numFmtId="0" fontId="0" fillId="10" borderId="47" xfId="0" applyFont="1" applyFill="1" applyBorder="1" applyAlignment="1">
      <alignment horizontal="right"/>
    </xf>
    <xf numFmtId="4" fontId="0" fillId="10" borderId="12" xfId="0" applyNumberFormat="1" applyFont="1" applyFill="1" applyBorder="1" applyAlignment="1">
      <alignment horizontal="right"/>
    </xf>
    <xf numFmtId="201" fontId="7" fillId="10" borderId="47" xfId="0" applyNumberFormat="1" applyFont="1" applyFill="1" applyBorder="1" applyAlignment="1">
      <alignment horizontal="right"/>
    </xf>
    <xf numFmtId="0" fontId="0" fillId="10" borderId="29" xfId="0" applyFont="1" applyFill="1" applyBorder="1" applyAlignment="1">
      <alignment horizontal="center"/>
    </xf>
    <xf numFmtId="201" fontId="7" fillId="0" borderId="16" xfId="0" applyNumberFormat="1" applyFont="1" applyBorder="1" applyAlignment="1">
      <alignment/>
    </xf>
    <xf numFmtId="0" fontId="0" fillId="10" borderId="39" xfId="0" applyFont="1" applyFill="1" applyBorder="1" applyAlignment="1">
      <alignment/>
    </xf>
    <xf numFmtId="0" fontId="0" fillId="10" borderId="5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1" fillId="10" borderId="48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6" fillId="0" borderId="23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0" fillId="10" borderId="51" xfId="0" applyFont="1" applyFill="1" applyBorder="1" applyAlignment="1">
      <alignment horizontal="center"/>
    </xf>
    <xf numFmtId="0" fontId="0" fillId="10" borderId="52" xfId="0" applyFont="1" applyFill="1" applyBorder="1" applyAlignment="1">
      <alignment/>
    </xf>
    <xf numFmtId="201" fontId="7" fillId="10" borderId="52" xfId="0" applyNumberFormat="1" applyFont="1" applyFill="1" applyBorder="1" applyAlignment="1">
      <alignment/>
    </xf>
    <xf numFmtId="2" fontId="0" fillId="10" borderId="52" xfId="0" applyNumberFormat="1" applyFont="1" applyFill="1" applyBorder="1" applyAlignment="1">
      <alignment/>
    </xf>
    <xf numFmtId="0" fontId="0" fillId="27" borderId="53" xfId="40" applyFont="1" applyBorder="1" applyAlignment="1">
      <alignment/>
    </xf>
    <xf numFmtId="201" fontId="0" fillId="27" borderId="53" xfId="40" applyNumberFormat="1" applyFont="1" applyBorder="1" applyAlignment="1">
      <alignment/>
    </xf>
    <xf numFmtId="2" fontId="0" fillId="27" borderId="53" xfId="40" applyNumberFormat="1" applyFont="1" applyBorder="1" applyAlignment="1">
      <alignment/>
    </xf>
    <xf numFmtId="0" fontId="0" fillId="27" borderId="54" xfId="40" applyFont="1" applyBorder="1" applyAlignment="1">
      <alignment horizontal="center"/>
    </xf>
    <xf numFmtId="0" fontId="59" fillId="0" borderId="0" xfId="0" applyFont="1" applyAlignment="1">
      <alignment/>
    </xf>
    <xf numFmtId="0" fontId="8" fillId="0" borderId="55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2" fontId="8" fillId="0" borderId="55" xfId="0" applyNumberFormat="1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29" borderId="60" xfId="52" applyFont="1" applyBorder="1" applyAlignment="1">
      <alignment horizontal="center" vertical="center"/>
    </xf>
    <xf numFmtId="0" fontId="8" fillId="29" borderId="61" xfId="52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 shrinkToFit="1"/>
    </xf>
    <xf numFmtId="0" fontId="47" fillId="10" borderId="62" xfId="0" applyFont="1" applyFill="1" applyBorder="1" applyAlignment="1">
      <alignment horizontal="center" vertical="center" wrapText="1" shrinkToFit="1"/>
    </xf>
    <xf numFmtId="0" fontId="64" fillId="0" borderId="0" xfId="0" applyFont="1" applyAlignment="1">
      <alignment/>
    </xf>
    <xf numFmtId="0" fontId="47" fillId="27" borderId="63" xfId="40" applyFont="1" applyBorder="1" applyAlignment="1">
      <alignment/>
    </xf>
    <xf numFmtId="0" fontId="39" fillId="27" borderId="53" xfId="40" applyFont="1" applyBorder="1" applyAlignment="1">
      <alignment/>
    </xf>
    <xf numFmtId="0" fontId="39" fillId="27" borderId="53" xfId="40" applyFont="1" applyBorder="1" applyAlignment="1">
      <alignment horizontal="center"/>
    </xf>
    <xf numFmtId="201" fontId="39" fillId="27" borderId="53" xfId="40" applyNumberFormat="1" applyFont="1" applyBorder="1" applyAlignment="1">
      <alignment/>
    </xf>
    <xf numFmtId="2" fontId="39" fillId="27" borderId="53" xfId="40" applyNumberFormat="1" applyFont="1" applyBorder="1" applyAlignment="1">
      <alignment/>
    </xf>
    <xf numFmtId="0" fontId="39" fillId="27" borderId="54" xfId="40" applyFont="1" applyBorder="1" applyAlignment="1">
      <alignment horizontal="center"/>
    </xf>
    <xf numFmtId="0" fontId="61" fillId="10" borderId="48" xfId="0" applyFont="1" applyFill="1" applyBorder="1" applyAlignment="1">
      <alignment/>
    </xf>
    <xf numFmtId="0" fontId="62" fillId="10" borderId="12" xfId="0" applyFont="1" applyFill="1" applyBorder="1" applyAlignment="1">
      <alignment/>
    </xf>
    <xf numFmtId="201" fontId="63" fillId="10" borderId="12" xfId="0" applyNumberFormat="1" applyFont="1" applyFill="1" applyBorder="1" applyAlignment="1">
      <alignment/>
    </xf>
    <xf numFmtId="2" fontId="62" fillId="10" borderId="12" xfId="0" applyNumberFormat="1" applyFont="1" applyFill="1" applyBorder="1" applyAlignment="1">
      <alignment/>
    </xf>
    <xf numFmtId="0" fontId="62" fillId="10" borderId="51" xfId="0" applyFont="1" applyFill="1" applyBorder="1" applyAlignment="1">
      <alignment horizontal="center"/>
    </xf>
    <xf numFmtId="0" fontId="47" fillId="27" borderId="64" xfId="40" applyFont="1" applyBorder="1" applyAlignment="1">
      <alignment/>
    </xf>
    <xf numFmtId="0" fontId="39" fillId="27" borderId="2" xfId="40" applyFont="1" applyAlignment="1">
      <alignment/>
    </xf>
    <xf numFmtId="0" fontId="39" fillId="27" borderId="2" xfId="40" applyFont="1" applyAlignment="1">
      <alignment horizontal="center"/>
    </xf>
    <xf numFmtId="201" fontId="39" fillId="27" borderId="2" xfId="40" applyNumberFormat="1" applyFont="1" applyAlignment="1">
      <alignment/>
    </xf>
    <xf numFmtId="2" fontId="39" fillId="27" borderId="2" xfId="40" applyNumberFormat="1" applyFont="1" applyAlignment="1">
      <alignment/>
    </xf>
    <xf numFmtId="0" fontId="39" fillId="27" borderId="65" xfId="4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66" xfId="0" applyFont="1" applyBorder="1" applyAlignment="1">
      <alignment/>
    </xf>
    <xf numFmtId="0" fontId="47" fillId="10" borderId="62" xfId="23" applyFont="1" applyBorder="1" applyAlignment="1">
      <alignment horizontal="center" vertical="center"/>
    </xf>
    <xf numFmtId="0" fontId="1" fillId="0" borderId="32" xfId="0" applyFont="1" applyBorder="1" applyAlignment="1">
      <alignment/>
    </xf>
    <xf numFmtId="0" fontId="1" fillId="10" borderId="62" xfId="0" applyFont="1" applyFill="1" applyBorder="1" applyAlignment="1">
      <alignment/>
    </xf>
    <xf numFmtId="0" fontId="1" fillId="10" borderId="62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  <xf numFmtId="203" fontId="58" fillId="16" borderId="2" xfId="61" applyNumberFormat="1" applyFont="1" applyFill="1" applyBorder="1" applyAlignment="1">
      <alignment/>
    </xf>
    <xf numFmtId="203" fontId="58" fillId="16" borderId="10" xfId="61" applyNumberFormat="1" applyFont="1" applyFill="1" applyBorder="1" applyAlignment="1">
      <alignment/>
    </xf>
    <xf numFmtId="0" fontId="8" fillId="0" borderId="6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29" borderId="67" xfId="52" applyFont="1" applyBorder="1" applyAlignment="1">
      <alignment horizontal="center" vertical="center"/>
    </xf>
    <xf numFmtId="2" fontId="8" fillId="29" borderId="68" xfId="52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5" fillId="10" borderId="0" xfId="0" applyFont="1" applyFill="1" applyAlignment="1">
      <alignment/>
    </xf>
    <xf numFmtId="0" fontId="5" fillId="0" borderId="66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55" xfId="0" applyFont="1" applyBorder="1" applyAlignment="1">
      <alignment/>
    </xf>
    <xf numFmtId="0" fontId="5" fillId="0" borderId="56" xfId="0" applyFont="1" applyBorder="1" applyAlignment="1">
      <alignment horizontal="center"/>
    </xf>
    <xf numFmtId="0" fontId="5" fillId="0" borderId="51" xfId="0" applyFont="1" applyBorder="1" applyAlignment="1">
      <alignment/>
    </xf>
    <xf numFmtId="0" fontId="10" fillId="0" borderId="0" xfId="0" applyFont="1" applyAlignment="1">
      <alignment horizontal="left"/>
    </xf>
    <xf numFmtId="0" fontId="1" fillId="0" borderId="40" xfId="0" applyFont="1" applyBorder="1" applyAlignment="1">
      <alignment horizontal="center" shrinkToFit="1"/>
    </xf>
    <xf numFmtId="0" fontId="1" fillId="0" borderId="39" xfId="0" applyFont="1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25" xfId="0" applyFont="1" applyBorder="1" applyAlignment="1">
      <alignment horizontal="center" wrapText="1" shrinkToFit="1"/>
    </xf>
    <xf numFmtId="0" fontId="0" fillId="0" borderId="39" xfId="0" applyFont="1" applyBorder="1" applyAlignment="1">
      <alignment horizontal="center" wrapText="1" shrinkToFit="1"/>
    </xf>
    <xf numFmtId="0" fontId="0" fillId="0" borderId="11" xfId="0" applyFont="1" applyBorder="1" applyAlignment="1">
      <alignment horizontal="center" wrapText="1" shrinkToFit="1"/>
    </xf>
    <xf numFmtId="0" fontId="0" fillId="0" borderId="40" xfId="0" applyFont="1" applyBorder="1" applyAlignment="1">
      <alignment horizontal="center" wrapText="1" shrinkToFit="1"/>
    </xf>
    <xf numFmtId="0" fontId="0" fillId="0" borderId="12" xfId="0" applyFont="1" applyBorder="1" applyAlignment="1">
      <alignment horizontal="center" wrapText="1" shrinkToFit="1"/>
    </xf>
    <xf numFmtId="0" fontId="1" fillId="0" borderId="40" xfId="0" applyFont="1" applyBorder="1" applyAlignment="1">
      <alignment horizontal="center" wrapText="1" shrinkToFit="1"/>
    </xf>
    <xf numFmtId="0" fontId="1" fillId="0" borderId="11" xfId="0" applyFont="1" applyBorder="1" applyAlignment="1">
      <alignment horizontal="center" wrapText="1" shrinkToFit="1"/>
    </xf>
    <xf numFmtId="0" fontId="59" fillId="33" borderId="69" xfId="0" applyFont="1" applyFill="1" applyBorder="1" applyAlignment="1">
      <alignment horizontal="center" wrapText="1" shrinkToFit="1"/>
    </xf>
    <xf numFmtId="0" fontId="59" fillId="33" borderId="39" xfId="0" applyFont="1" applyFill="1" applyBorder="1" applyAlignment="1">
      <alignment horizontal="center" wrapText="1" shrinkToFit="1"/>
    </xf>
    <xf numFmtId="0" fontId="59" fillId="33" borderId="50" xfId="0" applyFont="1" applyFill="1" applyBorder="1" applyAlignment="1">
      <alignment horizontal="center" wrapText="1" shrinkToFit="1"/>
    </xf>
    <xf numFmtId="0" fontId="0" fillId="0" borderId="4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12" xfId="0" applyBorder="1" applyAlignment="1">
      <alignment/>
    </xf>
    <xf numFmtId="0" fontId="6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59" fillId="0" borderId="30" xfId="0" applyFont="1" applyBorder="1" applyAlignment="1">
      <alignment horizontal="center" wrapText="1" shrinkToFit="1"/>
    </xf>
    <xf numFmtId="0" fontId="59" fillId="0" borderId="0" xfId="0" applyFont="1" applyAlignment="1">
      <alignment horizontal="center" wrapText="1" shrinkToFit="1"/>
    </xf>
    <xf numFmtId="0" fontId="59" fillId="0" borderId="31" xfId="0" applyFont="1" applyBorder="1" applyAlignment="1">
      <alignment horizontal="center" wrapText="1" shrinkToFit="1"/>
    </xf>
    <xf numFmtId="0" fontId="0" fillId="0" borderId="25" xfId="0" applyFont="1" applyBorder="1" applyAlignment="1">
      <alignment wrapText="1" shrinkToFit="1"/>
    </xf>
    <xf numFmtId="0" fontId="0" fillId="0" borderId="39" xfId="0" applyFont="1" applyBorder="1" applyAlignment="1">
      <alignment wrapText="1" shrinkToFit="1"/>
    </xf>
    <xf numFmtId="0" fontId="1" fillId="0" borderId="4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0" fillId="0" borderId="55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6" xfId="0" applyBorder="1" applyAlignment="1">
      <alignment horizontal="center"/>
    </xf>
    <xf numFmtId="0" fontId="59" fillId="0" borderId="59" xfId="0" applyFont="1" applyBorder="1" applyAlignment="1">
      <alignment horizontal="center"/>
    </xf>
    <xf numFmtId="0" fontId="59" fillId="0" borderId="71" xfId="0" applyFont="1" applyBorder="1" applyAlignment="1">
      <alignment horizontal="center"/>
    </xf>
    <xf numFmtId="0" fontId="59" fillId="0" borderId="32" xfId="0" applyFont="1" applyBorder="1" applyAlignment="1">
      <alignment horizontal="center"/>
    </xf>
    <xf numFmtId="0" fontId="59" fillId="0" borderId="69" xfId="0" applyFont="1" applyBorder="1" applyAlignment="1">
      <alignment horizontal="center" wrapText="1" shrinkToFit="1"/>
    </xf>
    <xf numFmtId="0" fontId="59" fillId="0" borderId="39" xfId="0" applyFont="1" applyBorder="1" applyAlignment="1">
      <alignment horizontal="center" wrapText="1" shrinkToFit="1"/>
    </xf>
    <xf numFmtId="0" fontId="59" fillId="0" borderId="50" xfId="0" applyFont="1" applyBorder="1" applyAlignment="1">
      <alignment horizontal="center" wrapText="1" shrinkToFit="1"/>
    </xf>
    <xf numFmtId="0" fontId="47" fillId="0" borderId="69" xfId="0" applyFont="1" applyBorder="1" applyAlignment="1">
      <alignment horizontal="center" vertical="center" wrapText="1" shrinkToFit="1"/>
    </xf>
    <xf numFmtId="0" fontId="47" fillId="0" borderId="48" xfId="0" applyFont="1" applyBorder="1" applyAlignment="1">
      <alignment horizontal="center" vertical="center" wrapText="1" shrinkToFit="1"/>
    </xf>
    <xf numFmtId="0" fontId="1" fillId="33" borderId="40" xfId="0" applyFont="1" applyFill="1" applyBorder="1" applyAlignment="1">
      <alignment horizontal="center" wrapText="1" shrinkToFit="1"/>
    </xf>
    <xf numFmtId="0" fontId="1" fillId="33" borderId="11" xfId="0" applyFont="1" applyFill="1" applyBorder="1" applyAlignment="1">
      <alignment horizontal="center" wrapText="1" shrinkToFit="1"/>
    </xf>
    <xf numFmtId="0" fontId="1" fillId="33" borderId="39" xfId="0" applyFont="1" applyFill="1" applyBorder="1" applyAlignment="1">
      <alignment horizontal="center" wrapText="1" shrinkToFit="1"/>
    </xf>
    <xf numFmtId="0" fontId="8" fillId="0" borderId="55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 shrinkToFit="1"/>
    </xf>
    <xf numFmtId="0" fontId="0" fillId="0" borderId="39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1" fillId="0" borderId="25" xfId="0" applyFont="1" applyBorder="1" applyAlignment="1">
      <alignment horizontal="center" wrapText="1" shrinkToFit="1"/>
    </xf>
    <xf numFmtId="0" fontId="1" fillId="0" borderId="39" xfId="0" applyFont="1" applyBorder="1" applyAlignment="1">
      <alignment horizontal="center" wrapText="1" shrinkToFit="1"/>
    </xf>
    <xf numFmtId="0" fontId="47" fillId="0" borderId="45" xfId="0" applyFont="1" applyBorder="1" applyAlignment="1">
      <alignment horizontal="center" vertical="center" wrapText="1" shrinkToFi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31</xdr:row>
      <xdr:rowOff>161925</xdr:rowOff>
    </xdr:from>
    <xdr:to>
      <xdr:col>2</xdr:col>
      <xdr:colOff>1695450</xdr:colOff>
      <xdr:row>32</xdr:row>
      <xdr:rowOff>57150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9925050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84</xdr:row>
      <xdr:rowOff>66675</xdr:rowOff>
    </xdr:from>
    <xdr:to>
      <xdr:col>2</xdr:col>
      <xdr:colOff>1619250</xdr:colOff>
      <xdr:row>85</xdr:row>
      <xdr:rowOff>152400</xdr:rowOff>
    </xdr:to>
    <xdr:pic>
      <xdr:nvPicPr>
        <xdr:cNvPr id="2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24850725"/>
          <a:ext cx="1104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71</xdr:row>
      <xdr:rowOff>123825</xdr:rowOff>
    </xdr:from>
    <xdr:to>
      <xdr:col>2</xdr:col>
      <xdr:colOff>1657350</xdr:colOff>
      <xdr:row>72</xdr:row>
      <xdr:rowOff>28575</xdr:rowOff>
    </xdr:to>
    <xdr:pic>
      <xdr:nvPicPr>
        <xdr:cNvPr id="3" name="Рисунок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202977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14</xdr:row>
      <xdr:rowOff>219075</xdr:rowOff>
    </xdr:from>
    <xdr:to>
      <xdr:col>2</xdr:col>
      <xdr:colOff>1695450</xdr:colOff>
      <xdr:row>15</xdr:row>
      <xdr:rowOff>95250</xdr:rowOff>
    </xdr:to>
    <xdr:pic>
      <xdr:nvPicPr>
        <xdr:cNvPr id="4" name="Рисунок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981450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42</xdr:row>
      <xdr:rowOff>38100</xdr:rowOff>
    </xdr:from>
    <xdr:to>
      <xdr:col>2</xdr:col>
      <xdr:colOff>1666875</xdr:colOff>
      <xdr:row>42</xdr:row>
      <xdr:rowOff>276225</xdr:rowOff>
    </xdr:to>
    <xdr:pic>
      <xdr:nvPicPr>
        <xdr:cNvPr id="5" name="Рисунок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35159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63</xdr:row>
      <xdr:rowOff>85725</xdr:rowOff>
    </xdr:from>
    <xdr:to>
      <xdr:col>2</xdr:col>
      <xdr:colOff>1666875</xdr:colOff>
      <xdr:row>64</xdr:row>
      <xdr:rowOff>171450</xdr:rowOff>
    </xdr:to>
    <xdr:pic>
      <xdr:nvPicPr>
        <xdr:cNvPr id="6" name="Рисунок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17611725"/>
          <a:ext cx="1104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90</xdr:row>
      <xdr:rowOff>85725</xdr:rowOff>
    </xdr:from>
    <xdr:to>
      <xdr:col>2</xdr:col>
      <xdr:colOff>1638300</xdr:colOff>
      <xdr:row>91</xdr:row>
      <xdr:rowOff>133350</xdr:rowOff>
    </xdr:to>
    <xdr:pic>
      <xdr:nvPicPr>
        <xdr:cNvPr id="7" name="Рисунок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26774775"/>
          <a:ext cx="1066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36</xdr:row>
      <xdr:rowOff>104775</xdr:rowOff>
    </xdr:from>
    <xdr:to>
      <xdr:col>2</xdr:col>
      <xdr:colOff>1685925</xdr:colOff>
      <xdr:row>37</xdr:row>
      <xdr:rowOff>190500</xdr:rowOff>
    </xdr:to>
    <xdr:pic>
      <xdr:nvPicPr>
        <xdr:cNvPr id="8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11525250"/>
          <a:ext cx="1095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55</xdr:row>
      <xdr:rowOff>47625</xdr:rowOff>
    </xdr:from>
    <xdr:to>
      <xdr:col>2</xdr:col>
      <xdr:colOff>1628775</xdr:colOff>
      <xdr:row>56</xdr:row>
      <xdr:rowOff>238125</xdr:rowOff>
    </xdr:to>
    <xdr:pic>
      <xdr:nvPicPr>
        <xdr:cNvPr id="9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15735300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86</xdr:row>
      <xdr:rowOff>47625</xdr:rowOff>
    </xdr:from>
    <xdr:to>
      <xdr:col>2</xdr:col>
      <xdr:colOff>1609725</xdr:colOff>
      <xdr:row>87</xdr:row>
      <xdr:rowOff>285750</xdr:rowOff>
    </xdr:to>
    <xdr:pic>
      <xdr:nvPicPr>
        <xdr:cNvPr id="10" name="Рисунок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25441275"/>
          <a:ext cx="933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59</xdr:row>
      <xdr:rowOff>85725</xdr:rowOff>
    </xdr:from>
    <xdr:to>
      <xdr:col>2</xdr:col>
      <xdr:colOff>1762125</xdr:colOff>
      <xdr:row>60</xdr:row>
      <xdr:rowOff>219075</xdr:rowOff>
    </xdr:to>
    <xdr:pic>
      <xdr:nvPicPr>
        <xdr:cNvPr id="11" name="Рисунок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16392525"/>
          <a:ext cx="1152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44</xdr:row>
      <xdr:rowOff>276225</xdr:rowOff>
    </xdr:from>
    <xdr:to>
      <xdr:col>2</xdr:col>
      <xdr:colOff>1609725</xdr:colOff>
      <xdr:row>45</xdr:row>
      <xdr:rowOff>190500</xdr:rowOff>
    </xdr:to>
    <xdr:pic>
      <xdr:nvPicPr>
        <xdr:cNvPr id="12" name="Рисунок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86225" y="14392275"/>
          <a:ext cx="1104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169</xdr:row>
      <xdr:rowOff>133350</xdr:rowOff>
    </xdr:from>
    <xdr:to>
      <xdr:col>2</xdr:col>
      <xdr:colOff>2000250</xdr:colOff>
      <xdr:row>174</xdr:row>
      <xdr:rowOff>19050</xdr:rowOff>
    </xdr:to>
    <xdr:pic>
      <xdr:nvPicPr>
        <xdr:cNvPr id="13" name="Рисунок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05225" y="46081950"/>
          <a:ext cx="1876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178</xdr:row>
      <xdr:rowOff>57150</xdr:rowOff>
    </xdr:from>
    <xdr:to>
      <xdr:col>2</xdr:col>
      <xdr:colOff>2209800</xdr:colOff>
      <xdr:row>182</xdr:row>
      <xdr:rowOff>95250</xdr:rowOff>
    </xdr:to>
    <xdr:pic>
      <xdr:nvPicPr>
        <xdr:cNvPr id="14" name="Рисунок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09975" y="47853600"/>
          <a:ext cx="2181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657225</xdr:colOff>
      <xdr:row>22</xdr:row>
      <xdr:rowOff>228600</xdr:rowOff>
    </xdr:from>
    <xdr:to>
      <xdr:col>2</xdr:col>
      <xdr:colOff>1714500</xdr:colOff>
      <xdr:row>23</xdr:row>
      <xdr:rowOff>104775</xdr:rowOff>
    </xdr:to>
    <xdr:pic>
      <xdr:nvPicPr>
        <xdr:cNvPr id="15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68865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16</xdr:row>
      <xdr:rowOff>219075</xdr:rowOff>
    </xdr:from>
    <xdr:to>
      <xdr:col>2</xdr:col>
      <xdr:colOff>1695450</xdr:colOff>
      <xdr:row>17</xdr:row>
      <xdr:rowOff>95250</xdr:rowOff>
    </xdr:to>
    <xdr:pic>
      <xdr:nvPicPr>
        <xdr:cNvPr id="16" name="Рисунок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4705350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657225</xdr:colOff>
      <xdr:row>10</xdr:row>
      <xdr:rowOff>76200</xdr:rowOff>
    </xdr:from>
    <xdr:to>
      <xdr:col>2</xdr:col>
      <xdr:colOff>1714500</xdr:colOff>
      <xdr:row>10</xdr:row>
      <xdr:rowOff>314325</xdr:rowOff>
    </xdr:to>
    <xdr:pic>
      <xdr:nvPicPr>
        <xdr:cNvPr id="17" name="Рисунок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252412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11</xdr:row>
      <xdr:rowOff>104775</xdr:rowOff>
    </xdr:from>
    <xdr:to>
      <xdr:col>2</xdr:col>
      <xdr:colOff>1724025</xdr:colOff>
      <xdr:row>11</xdr:row>
      <xdr:rowOff>342900</xdr:rowOff>
    </xdr:to>
    <xdr:pic>
      <xdr:nvPicPr>
        <xdr:cNvPr id="18" name="Рисунок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30003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200</xdr:row>
      <xdr:rowOff>200025</xdr:rowOff>
    </xdr:from>
    <xdr:to>
      <xdr:col>2</xdr:col>
      <xdr:colOff>2133600</xdr:colOff>
      <xdr:row>203</xdr:row>
      <xdr:rowOff>95250</xdr:rowOff>
    </xdr:to>
    <xdr:pic>
      <xdr:nvPicPr>
        <xdr:cNvPr id="19" name="Рисунок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14750" y="53244750"/>
          <a:ext cx="2000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79</xdr:row>
      <xdr:rowOff>390525</xdr:rowOff>
    </xdr:from>
    <xdr:to>
      <xdr:col>2</xdr:col>
      <xdr:colOff>1581150</xdr:colOff>
      <xdr:row>81</xdr:row>
      <xdr:rowOff>95250</xdr:rowOff>
    </xdr:to>
    <xdr:pic>
      <xdr:nvPicPr>
        <xdr:cNvPr id="20" name="Рисунок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05275" y="23526750"/>
          <a:ext cx="1057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4</xdr:row>
      <xdr:rowOff>238125</xdr:rowOff>
    </xdr:from>
    <xdr:to>
      <xdr:col>1</xdr:col>
      <xdr:colOff>2343150</xdr:colOff>
      <xdr:row>4</xdr:row>
      <xdr:rowOff>561975</xdr:rowOff>
    </xdr:to>
    <xdr:pic>
      <xdr:nvPicPr>
        <xdr:cNvPr id="21" name="Рисунок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9650" y="885825"/>
          <a:ext cx="1543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100</xdr:row>
      <xdr:rowOff>76200</xdr:rowOff>
    </xdr:from>
    <xdr:to>
      <xdr:col>1</xdr:col>
      <xdr:colOff>2295525</xdr:colOff>
      <xdr:row>100</xdr:row>
      <xdr:rowOff>400050</xdr:rowOff>
    </xdr:to>
    <xdr:pic>
      <xdr:nvPicPr>
        <xdr:cNvPr id="22" name="Рисунок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29451300"/>
          <a:ext cx="1543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138</xdr:row>
      <xdr:rowOff>209550</xdr:rowOff>
    </xdr:from>
    <xdr:to>
      <xdr:col>1</xdr:col>
      <xdr:colOff>2333625</xdr:colOff>
      <xdr:row>138</xdr:row>
      <xdr:rowOff>533400</xdr:rowOff>
    </xdr:to>
    <xdr:pic>
      <xdr:nvPicPr>
        <xdr:cNvPr id="23" name="Рисунок 29" descr="Borrex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00125" y="39090600"/>
          <a:ext cx="1543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1543050</xdr:colOff>
      <xdr:row>138</xdr:row>
      <xdr:rowOff>323850</xdr:rowOff>
    </xdr:to>
    <xdr:pic>
      <xdr:nvPicPr>
        <xdr:cNvPr id="24" name="Рисунок 30" descr="Borrex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9550" y="38881050"/>
          <a:ext cx="1543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164</xdr:row>
      <xdr:rowOff>295275</xdr:rowOff>
    </xdr:from>
    <xdr:to>
      <xdr:col>1</xdr:col>
      <xdr:colOff>2305050</xdr:colOff>
      <xdr:row>164</xdr:row>
      <xdr:rowOff>619125</xdr:rowOff>
    </xdr:to>
    <xdr:pic>
      <xdr:nvPicPr>
        <xdr:cNvPr id="25" name="Рисунок 31" descr="Borrex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71550" y="44291250"/>
          <a:ext cx="1543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193</xdr:row>
      <xdr:rowOff>190500</xdr:rowOff>
    </xdr:from>
    <xdr:to>
      <xdr:col>1</xdr:col>
      <xdr:colOff>2343150</xdr:colOff>
      <xdr:row>193</xdr:row>
      <xdr:rowOff>514350</xdr:rowOff>
    </xdr:to>
    <xdr:pic>
      <xdr:nvPicPr>
        <xdr:cNvPr id="26" name="Рисунок 32" descr="Borrex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09650" y="50749200"/>
          <a:ext cx="1543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217</xdr:row>
      <xdr:rowOff>304800</xdr:rowOff>
    </xdr:from>
    <xdr:to>
      <xdr:col>1</xdr:col>
      <xdr:colOff>2343150</xdr:colOff>
      <xdr:row>217</xdr:row>
      <xdr:rowOff>628650</xdr:rowOff>
    </xdr:to>
    <xdr:pic>
      <xdr:nvPicPr>
        <xdr:cNvPr id="27" name="Рисунок 33" descr="Borrex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09650" y="56988075"/>
          <a:ext cx="1543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3"/>
  <sheetViews>
    <sheetView tabSelected="1" zoomScalePageLayoutView="0" workbookViewId="0" topLeftCell="A4">
      <pane xSplit="3" ySplit="3" topLeftCell="D225" activePane="bottomRight" state="frozen"/>
      <selection pane="topLeft" activeCell="A4" sqref="A4"/>
      <selection pane="topRight" activeCell="D4" sqref="D4"/>
      <selection pane="bottomLeft" activeCell="A13" sqref="A13"/>
      <selection pane="bottomRight" activeCell="B218" sqref="B218"/>
    </sheetView>
  </sheetViews>
  <sheetFormatPr defaultColWidth="9.140625" defaultRowHeight="12.75"/>
  <cols>
    <col min="1" max="1" width="3.140625" style="13" customWidth="1"/>
    <col min="2" max="2" width="50.57421875" style="0" customWidth="1"/>
    <col min="3" max="3" width="33.28125" style="0" customWidth="1"/>
    <col min="4" max="4" width="17.00390625" style="0" customWidth="1"/>
    <col min="5" max="5" width="27.28125" style="0" customWidth="1"/>
    <col min="6" max="6" width="14.8515625" style="0" customWidth="1"/>
    <col min="7" max="7" width="13.57421875" style="2" customWidth="1"/>
    <col min="8" max="8" width="12.7109375" style="0" customWidth="1"/>
    <col min="9" max="9" width="13.57421875" style="0" customWidth="1"/>
    <col min="10" max="10" width="14.00390625" style="0" customWidth="1"/>
    <col min="11" max="11" width="12.7109375" style="0" customWidth="1"/>
    <col min="12" max="12" width="12.8515625" style="0" customWidth="1"/>
    <col min="13" max="13" width="9.00390625" style="0" customWidth="1"/>
  </cols>
  <sheetData>
    <row r="1" spans="9:12" ht="12.75">
      <c r="I1" s="3"/>
      <c r="J1" s="3"/>
      <c r="K1" s="3"/>
      <c r="L1" s="3"/>
    </row>
    <row r="2" spans="9:12" ht="12.75">
      <c r="I2" s="3"/>
      <c r="J2" s="3"/>
      <c r="K2" s="3"/>
      <c r="L2" s="3"/>
    </row>
    <row r="3" spans="9:12" ht="12.75">
      <c r="I3" s="3"/>
      <c r="J3" s="3"/>
      <c r="K3" s="3"/>
      <c r="L3" s="3"/>
    </row>
    <row r="4" spans="4:12" ht="12.75" customHeight="1">
      <c r="D4" s="63"/>
      <c r="I4" s="3"/>
      <c r="J4" s="3"/>
      <c r="K4" s="3"/>
      <c r="L4" s="3"/>
    </row>
    <row r="5" spans="4:12" ht="56.25" customHeight="1">
      <c r="D5" s="368" t="s">
        <v>144</v>
      </c>
      <c r="I5" s="3"/>
      <c r="J5" s="3"/>
      <c r="K5" s="3"/>
      <c r="L5" s="3"/>
    </row>
    <row r="6" spans="4:12" ht="15.75" customHeight="1" thickBot="1">
      <c r="D6" s="367"/>
      <c r="I6" s="3"/>
      <c r="J6" s="3"/>
      <c r="K6" s="4"/>
      <c r="L6" s="3"/>
    </row>
    <row r="7" spans="2:12" ht="12.75">
      <c r="B7" s="307" t="s">
        <v>0</v>
      </c>
      <c r="C7" s="307" t="s">
        <v>26</v>
      </c>
      <c r="D7" s="307" t="s">
        <v>6</v>
      </c>
      <c r="E7" s="307" t="s">
        <v>7</v>
      </c>
      <c r="F7" s="307" t="s">
        <v>8</v>
      </c>
      <c r="G7" s="307" t="s">
        <v>7</v>
      </c>
      <c r="H7" s="309" t="s">
        <v>12</v>
      </c>
      <c r="I7" s="309" t="s">
        <v>14</v>
      </c>
      <c r="J7" s="309" t="s">
        <v>15</v>
      </c>
      <c r="K7" s="309" t="s">
        <v>16</v>
      </c>
      <c r="L7" s="309" t="s">
        <v>15</v>
      </c>
    </row>
    <row r="8" spans="2:12" ht="13.5" thickBot="1">
      <c r="B8" s="308" t="s">
        <v>1</v>
      </c>
      <c r="C8" s="308"/>
      <c r="D8" s="308" t="s">
        <v>9</v>
      </c>
      <c r="E8" s="308" t="s">
        <v>10</v>
      </c>
      <c r="F8" s="308" t="s">
        <v>11</v>
      </c>
      <c r="G8" s="308" t="s">
        <v>19</v>
      </c>
      <c r="H8" s="308" t="s">
        <v>13</v>
      </c>
      <c r="I8" s="308" t="s">
        <v>13</v>
      </c>
      <c r="J8" s="308" t="s">
        <v>21</v>
      </c>
      <c r="K8" s="308" t="s">
        <v>13</v>
      </c>
      <c r="L8" s="308" t="s">
        <v>20</v>
      </c>
    </row>
    <row r="9" spans="2:12" ht="30" customHeight="1" thickBot="1">
      <c r="B9" s="344" t="s">
        <v>108</v>
      </c>
      <c r="C9" s="345"/>
      <c r="D9" s="345"/>
      <c r="E9" s="345"/>
      <c r="F9" s="345"/>
      <c r="G9" s="345"/>
      <c r="H9" s="345"/>
      <c r="I9" s="345"/>
      <c r="J9" s="345"/>
      <c r="K9" s="345"/>
      <c r="L9" s="346"/>
    </row>
    <row r="10" spans="2:12" ht="13.5" thickBot="1"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</row>
    <row r="11" spans="2:12" ht="35.25" customHeight="1" thickBot="1">
      <c r="B11" s="236" t="s">
        <v>107</v>
      </c>
      <c r="C11" s="118"/>
      <c r="D11" s="237" t="s">
        <v>110</v>
      </c>
      <c r="E11" s="237">
        <v>11.4</v>
      </c>
      <c r="F11" s="237">
        <v>25.2</v>
      </c>
      <c r="G11" s="237">
        <v>0.45</v>
      </c>
      <c r="H11" s="237">
        <f>H97</f>
        <v>500</v>
      </c>
      <c r="I11" s="237">
        <f>H11*G11</f>
        <v>225</v>
      </c>
      <c r="J11" s="237">
        <f>H11*E11</f>
        <v>5700</v>
      </c>
      <c r="K11" s="237">
        <f>J11/12</f>
        <v>475</v>
      </c>
      <c r="L11" s="240">
        <f>J11/2</f>
        <v>2850</v>
      </c>
    </row>
    <row r="12" spans="2:12" ht="35.25" customHeight="1" thickBot="1">
      <c r="B12" s="238" t="s">
        <v>107</v>
      </c>
      <c r="C12" s="16"/>
      <c r="D12" s="239" t="s">
        <v>109</v>
      </c>
      <c r="E12" s="239">
        <v>12.1</v>
      </c>
      <c r="F12" s="239">
        <v>25.2</v>
      </c>
      <c r="G12" s="239">
        <v>0.48</v>
      </c>
      <c r="H12" s="239">
        <f>H97</f>
        <v>500</v>
      </c>
      <c r="I12" s="239">
        <f>H12*G12</f>
        <v>240</v>
      </c>
      <c r="J12" s="239">
        <f>H12*E12</f>
        <v>6050</v>
      </c>
      <c r="K12" s="242">
        <f>J12/12</f>
        <v>504.1666666666667</v>
      </c>
      <c r="L12" s="241">
        <f>J12/2</f>
        <v>3025</v>
      </c>
    </row>
    <row r="13" spans="2:12" ht="13.5" thickBot="1"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</row>
    <row r="14" spans="2:12" ht="19.5" thickBot="1">
      <c r="B14" s="344" t="s">
        <v>30</v>
      </c>
      <c r="C14" s="345"/>
      <c r="D14" s="345"/>
      <c r="E14" s="345"/>
      <c r="F14" s="345"/>
      <c r="G14" s="345"/>
      <c r="H14" s="345"/>
      <c r="I14" s="345"/>
      <c r="J14" s="345"/>
      <c r="K14" s="345"/>
      <c r="L14" s="346"/>
    </row>
    <row r="15" spans="2:12" ht="28.5" customHeight="1">
      <c r="B15" s="36" t="s">
        <v>23</v>
      </c>
      <c r="C15" s="337"/>
      <c r="D15" s="37" t="s">
        <v>2</v>
      </c>
      <c r="E15" s="38">
        <v>15.12</v>
      </c>
      <c r="F15" s="38">
        <v>25.2</v>
      </c>
      <c r="G15" s="39">
        <f>E15/F15</f>
        <v>0.6</v>
      </c>
      <c r="H15" s="40">
        <f>H97</f>
        <v>500</v>
      </c>
      <c r="I15" s="41">
        <f>H15*G15</f>
        <v>300</v>
      </c>
      <c r="J15" s="42">
        <f>H15*E15</f>
        <v>7560</v>
      </c>
      <c r="K15" s="43">
        <f>J15/12</f>
        <v>630</v>
      </c>
      <c r="L15" s="44">
        <f>J15/2</f>
        <v>3780</v>
      </c>
    </row>
    <row r="16" spans="2:12" ht="28.5" customHeight="1" thickBot="1">
      <c r="B16" s="53" t="s">
        <v>34</v>
      </c>
      <c r="C16" s="338"/>
      <c r="D16" s="45" t="s">
        <v>2</v>
      </c>
      <c r="E16" s="157">
        <v>15.12</v>
      </c>
      <c r="F16" s="157">
        <v>25.2</v>
      </c>
      <c r="G16" s="158">
        <v>0.6</v>
      </c>
      <c r="H16" s="159">
        <f>H97*1.05</f>
        <v>525</v>
      </c>
      <c r="I16" s="46">
        <f>H16*G16</f>
        <v>315</v>
      </c>
      <c r="J16" s="47">
        <f>H16*E16</f>
        <v>7938</v>
      </c>
      <c r="K16" s="48">
        <f>J16/12</f>
        <v>661.5</v>
      </c>
      <c r="L16" s="49">
        <f>J16/2</f>
        <v>3969</v>
      </c>
    </row>
    <row r="17" spans="2:12" ht="28.5" customHeight="1">
      <c r="B17" s="36" t="s">
        <v>23</v>
      </c>
      <c r="C17" s="337"/>
      <c r="D17" s="37" t="s">
        <v>2</v>
      </c>
      <c r="E17" s="38">
        <v>13.86</v>
      </c>
      <c r="F17" s="38">
        <v>25.2</v>
      </c>
      <c r="G17" s="39">
        <v>0.55</v>
      </c>
      <c r="H17" s="40">
        <f>H97</f>
        <v>500</v>
      </c>
      <c r="I17" s="41">
        <f>H17*G17</f>
        <v>275</v>
      </c>
      <c r="J17" s="42">
        <f>H17*E17</f>
        <v>6930</v>
      </c>
      <c r="K17" s="43">
        <f>J17/12</f>
        <v>577.5</v>
      </c>
      <c r="L17" s="44">
        <f>J17/2</f>
        <v>3465</v>
      </c>
    </row>
    <row r="18" spans="2:12" ht="28.5" customHeight="1" thickBot="1">
      <c r="B18" s="53" t="s">
        <v>34</v>
      </c>
      <c r="C18" s="338"/>
      <c r="D18" s="45" t="s">
        <v>2</v>
      </c>
      <c r="E18" s="157">
        <v>13.86</v>
      </c>
      <c r="F18" s="157">
        <v>25.2</v>
      </c>
      <c r="G18" s="158">
        <v>0.55</v>
      </c>
      <c r="H18" s="159">
        <f>H97*1.05</f>
        <v>525</v>
      </c>
      <c r="I18" s="46">
        <f>H18*G18</f>
        <v>288.75</v>
      </c>
      <c r="J18" s="47">
        <f>H18*E18</f>
        <v>7276.5</v>
      </c>
      <c r="K18" s="48">
        <f>J18/12</f>
        <v>606.375</v>
      </c>
      <c r="L18" s="49">
        <f>J18/2</f>
        <v>3638.25</v>
      </c>
    </row>
    <row r="19" spans="2:12" ht="28.5" customHeight="1" thickBot="1">
      <c r="B19" s="160"/>
      <c r="C19" s="161"/>
      <c r="D19" s="156" t="s">
        <v>103</v>
      </c>
      <c r="E19" s="155"/>
      <c r="F19" s="155"/>
      <c r="G19" s="155"/>
      <c r="H19" s="155"/>
      <c r="I19" s="155"/>
      <c r="J19" s="155"/>
      <c r="K19" s="155"/>
      <c r="L19" s="155"/>
    </row>
    <row r="20" spans="2:12" ht="28.5" customHeight="1">
      <c r="B20" s="167" t="s">
        <v>99</v>
      </c>
      <c r="C20" s="341"/>
      <c r="D20" s="173" t="s">
        <v>2</v>
      </c>
      <c r="E20" s="176">
        <v>12.1</v>
      </c>
      <c r="F20" s="176">
        <v>25.2</v>
      </c>
      <c r="G20" s="176">
        <v>0.48</v>
      </c>
      <c r="H20" s="181">
        <f>H97</f>
        <v>500</v>
      </c>
      <c r="I20" s="181">
        <f aca="true" t="shared" si="0" ref="I20:I27">H20*G20</f>
        <v>240</v>
      </c>
      <c r="J20" s="184">
        <f aca="true" t="shared" si="1" ref="J20:J27">H20*E20</f>
        <v>6050</v>
      </c>
      <c r="K20" s="181">
        <f aca="true" t="shared" si="2" ref="K20:K27">J20/12</f>
        <v>504.1666666666667</v>
      </c>
      <c r="L20" s="187">
        <f aca="true" t="shared" si="3" ref="L20:L27">J20/2</f>
        <v>3025</v>
      </c>
    </row>
    <row r="21" spans="2:12" ht="28.5" customHeight="1" thickBot="1">
      <c r="B21" s="169" t="s">
        <v>100</v>
      </c>
      <c r="C21" s="342"/>
      <c r="D21" s="171" t="s">
        <v>2</v>
      </c>
      <c r="E21" s="162">
        <v>12.1</v>
      </c>
      <c r="F21" s="162">
        <v>25.2</v>
      </c>
      <c r="G21" s="163">
        <v>0.48</v>
      </c>
      <c r="H21" s="164">
        <f>H97*1.05</f>
        <v>525</v>
      </c>
      <c r="I21" s="18">
        <f t="shared" si="0"/>
        <v>252</v>
      </c>
      <c r="J21" s="19">
        <f t="shared" si="1"/>
        <v>6352.5</v>
      </c>
      <c r="K21" s="20">
        <f t="shared" si="2"/>
        <v>529.375</v>
      </c>
      <c r="L21" s="34">
        <f t="shared" si="3"/>
        <v>3176.25</v>
      </c>
    </row>
    <row r="22" spans="2:12" ht="28.5" customHeight="1">
      <c r="B22" s="168" t="s">
        <v>102</v>
      </c>
      <c r="C22" s="342"/>
      <c r="D22" s="174" t="s">
        <v>3</v>
      </c>
      <c r="E22" s="177">
        <v>19.4</v>
      </c>
      <c r="F22" s="177">
        <v>25.2</v>
      </c>
      <c r="G22" s="177">
        <v>0.77</v>
      </c>
      <c r="H22" s="182">
        <f>H97</f>
        <v>500</v>
      </c>
      <c r="I22" s="182">
        <f t="shared" si="0"/>
        <v>385</v>
      </c>
      <c r="J22" s="185">
        <f t="shared" si="1"/>
        <v>9700</v>
      </c>
      <c r="K22" s="182">
        <f t="shared" si="2"/>
        <v>808.3333333333334</v>
      </c>
      <c r="L22" s="188">
        <f t="shared" si="3"/>
        <v>4850</v>
      </c>
    </row>
    <row r="23" spans="2:12" ht="28.5" customHeight="1" thickBot="1">
      <c r="B23" s="169" t="s">
        <v>100</v>
      </c>
      <c r="C23" s="342"/>
      <c r="D23" s="171" t="s">
        <v>3</v>
      </c>
      <c r="E23" s="162">
        <v>19.4</v>
      </c>
      <c r="F23" s="162">
        <v>25.2</v>
      </c>
      <c r="G23" s="163">
        <v>0.77</v>
      </c>
      <c r="H23" s="164">
        <f>H97*1.05</f>
        <v>525</v>
      </c>
      <c r="I23" s="18">
        <f t="shared" si="0"/>
        <v>404.25</v>
      </c>
      <c r="J23" s="19">
        <f t="shared" si="1"/>
        <v>10185</v>
      </c>
      <c r="K23" s="20">
        <f t="shared" si="2"/>
        <v>848.75</v>
      </c>
      <c r="L23" s="34">
        <f t="shared" si="3"/>
        <v>5092.5</v>
      </c>
    </row>
    <row r="24" spans="2:12" ht="28.5" customHeight="1">
      <c r="B24" s="166" t="s">
        <v>99</v>
      </c>
      <c r="C24" s="342"/>
      <c r="D24" s="174" t="s">
        <v>4</v>
      </c>
      <c r="E24" s="177">
        <v>22.68</v>
      </c>
      <c r="F24" s="177">
        <v>25.2</v>
      </c>
      <c r="G24" s="180">
        <v>0.9</v>
      </c>
      <c r="H24" s="182">
        <f>H97</f>
        <v>500</v>
      </c>
      <c r="I24" s="182">
        <f t="shared" si="0"/>
        <v>450</v>
      </c>
      <c r="J24" s="185">
        <f t="shared" si="1"/>
        <v>11340</v>
      </c>
      <c r="K24" s="182">
        <f t="shared" si="2"/>
        <v>945</v>
      </c>
      <c r="L24" s="188">
        <f t="shared" si="3"/>
        <v>5670</v>
      </c>
    </row>
    <row r="25" spans="2:12" ht="28.5" customHeight="1" thickBot="1">
      <c r="B25" s="165" t="s">
        <v>100</v>
      </c>
      <c r="C25" s="342"/>
      <c r="D25" s="171" t="s">
        <v>4</v>
      </c>
      <c r="E25" s="162">
        <v>22.68</v>
      </c>
      <c r="F25" s="162">
        <v>25.2</v>
      </c>
      <c r="G25" s="163">
        <v>0.9</v>
      </c>
      <c r="H25" s="164">
        <f>H97*1.05</f>
        <v>525</v>
      </c>
      <c r="I25" s="18">
        <f t="shared" si="0"/>
        <v>472.5</v>
      </c>
      <c r="J25" s="19">
        <f t="shared" si="1"/>
        <v>11907</v>
      </c>
      <c r="K25" s="20">
        <f t="shared" si="2"/>
        <v>992.25</v>
      </c>
      <c r="L25" s="34">
        <f t="shared" si="3"/>
        <v>5953.5</v>
      </c>
    </row>
    <row r="26" spans="2:12" ht="28.5" customHeight="1">
      <c r="B26" s="170" t="s">
        <v>101</v>
      </c>
      <c r="C26" s="342"/>
      <c r="D26" s="175" t="s">
        <v>5</v>
      </c>
      <c r="E26" s="178">
        <v>25.2</v>
      </c>
      <c r="F26" s="178">
        <v>25.2</v>
      </c>
      <c r="G26" s="179">
        <v>1</v>
      </c>
      <c r="H26" s="183">
        <f>H97</f>
        <v>500</v>
      </c>
      <c r="I26" s="183">
        <f t="shared" si="0"/>
        <v>500</v>
      </c>
      <c r="J26" s="186">
        <f t="shared" si="1"/>
        <v>12600</v>
      </c>
      <c r="K26" s="183">
        <f t="shared" si="2"/>
        <v>1050</v>
      </c>
      <c r="L26" s="189">
        <f t="shared" si="3"/>
        <v>6300</v>
      </c>
    </row>
    <row r="27" spans="2:12" ht="28.5" customHeight="1" thickBot="1">
      <c r="B27" s="165" t="s">
        <v>100</v>
      </c>
      <c r="C27" s="343"/>
      <c r="D27" s="172" t="s">
        <v>5</v>
      </c>
      <c r="E27" s="157">
        <v>25.2</v>
      </c>
      <c r="F27" s="157">
        <v>25.2</v>
      </c>
      <c r="G27" s="158">
        <v>1</v>
      </c>
      <c r="H27" s="159">
        <f>H97*1.05</f>
        <v>525</v>
      </c>
      <c r="I27" s="46">
        <f t="shared" si="0"/>
        <v>525</v>
      </c>
      <c r="J27" s="47">
        <f t="shared" si="1"/>
        <v>13230</v>
      </c>
      <c r="K27" s="48">
        <f t="shared" si="2"/>
        <v>1102.5</v>
      </c>
      <c r="L27" s="49">
        <f t="shared" si="3"/>
        <v>6615</v>
      </c>
    </row>
    <row r="28" spans="2:12" ht="26.25" customHeight="1" thickBot="1">
      <c r="B28" s="347" t="s">
        <v>31</v>
      </c>
      <c r="C28" s="348"/>
      <c r="D28" s="348"/>
      <c r="E28" s="348"/>
      <c r="F28" s="348"/>
      <c r="G28" s="348"/>
      <c r="H28" s="348"/>
      <c r="I28" s="348"/>
      <c r="J28" s="348"/>
      <c r="K28" s="348"/>
      <c r="L28" s="349"/>
    </row>
    <row r="29" spans="2:14" ht="24.75" customHeight="1">
      <c r="B29" s="36" t="s">
        <v>89</v>
      </c>
      <c r="C29" s="317"/>
      <c r="D29" s="37" t="s">
        <v>2</v>
      </c>
      <c r="E29" s="50">
        <v>12.6</v>
      </c>
      <c r="F29" s="50">
        <v>25.2</v>
      </c>
      <c r="G29" s="51">
        <f aca="true" t="shared" si="4" ref="G29:G36">E29/F29</f>
        <v>0.5</v>
      </c>
      <c r="H29" s="52">
        <f>H97</f>
        <v>500</v>
      </c>
      <c r="I29" s="41">
        <f>H29*G29</f>
        <v>250</v>
      </c>
      <c r="J29" s="42">
        <f aca="true" t="shared" si="5" ref="J29:J38">H29*E29</f>
        <v>6300</v>
      </c>
      <c r="K29" s="43">
        <f aca="true" t="shared" si="6" ref="K29:K38">J29/12</f>
        <v>525</v>
      </c>
      <c r="L29" s="44">
        <f>J29/2</f>
        <v>3150</v>
      </c>
      <c r="N29" s="2"/>
    </row>
    <row r="30" spans="2:13" ht="24.75" customHeight="1" thickBot="1">
      <c r="B30" s="35" t="s">
        <v>90</v>
      </c>
      <c r="C30" s="318"/>
      <c r="D30" s="17" t="s">
        <v>2</v>
      </c>
      <c r="E30" s="21">
        <v>12.6</v>
      </c>
      <c r="F30" s="21">
        <v>25.2</v>
      </c>
      <c r="G30" s="22">
        <f t="shared" si="4"/>
        <v>0.5</v>
      </c>
      <c r="H30" s="23">
        <f>H97*1.05</f>
        <v>525</v>
      </c>
      <c r="I30" s="18">
        <f>H30*G30</f>
        <v>262.5</v>
      </c>
      <c r="J30" s="19">
        <f t="shared" si="5"/>
        <v>6615</v>
      </c>
      <c r="K30" s="20">
        <f t="shared" si="6"/>
        <v>551.25</v>
      </c>
      <c r="L30" s="34">
        <f>J30/2</f>
        <v>3307.5</v>
      </c>
      <c r="M30" s="2"/>
    </row>
    <row r="31" spans="2:12" ht="26.25" customHeight="1">
      <c r="B31" s="36" t="s">
        <v>89</v>
      </c>
      <c r="C31" s="318"/>
      <c r="D31" s="11" t="s">
        <v>3</v>
      </c>
      <c r="E31" s="28">
        <v>21.68</v>
      </c>
      <c r="F31" s="28">
        <v>25.2</v>
      </c>
      <c r="G31" s="29">
        <f t="shared" si="4"/>
        <v>0.8603174603174604</v>
      </c>
      <c r="H31" s="30">
        <f>H97</f>
        <v>500</v>
      </c>
      <c r="I31" s="5">
        <f>H31*G31</f>
        <v>430.1587301587302</v>
      </c>
      <c r="J31" s="12">
        <f t="shared" si="5"/>
        <v>10840</v>
      </c>
      <c r="K31" s="31">
        <f t="shared" si="6"/>
        <v>903.3333333333334</v>
      </c>
      <c r="L31" s="33">
        <f aca="true" t="shared" si="7" ref="L31:L38">J31/2</f>
        <v>5420</v>
      </c>
    </row>
    <row r="32" spans="2:12" ht="27" customHeight="1" thickBot="1">
      <c r="B32" s="35" t="s">
        <v>90</v>
      </c>
      <c r="C32" s="318"/>
      <c r="D32" s="24" t="s">
        <v>3</v>
      </c>
      <c r="E32" s="21">
        <v>21.68</v>
      </c>
      <c r="F32" s="21">
        <v>25.2</v>
      </c>
      <c r="G32" s="22">
        <f t="shared" si="4"/>
        <v>0.8603174603174604</v>
      </c>
      <c r="H32" s="23">
        <f>H31*1.05</f>
        <v>525</v>
      </c>
      <c r="I32" s="18">
        <f>H32*G32</f>
        <v>451.6666666666667</v>
      </c>
      <c r="J32" s="25">
        <f t="shared" si="5"/>
        <v>11382</v>
      </c>
      <c r="K32" s="27">
        <f t="shared" si="6"/>
        <v>948.5</v>
      </c>
      <c r="L32" s="34">
        <f t="shared" si="7"/>
        <v>5691</v>
      </c>
    </row>
    <row r="33" spans="2:12" ht="24.75" customHeight="1">
      <c r="B33" s="36" t="s">
        <v>89</v>
      </c>
      <c r="C33" s="318"/>
      <c r="D33" s="11" t="s">
        <v>4</v>
      </c>
      <c r="E33" s="28">
        <v>25.46</v>
      </c>
      <c r="F33" s="28">
        <v>25.2</v>
      </c>
      <c r="G33" s="29">
        <f t="shared" si="4"/>
        <v>1.0103174603174603</v>
      </c>
      <c r="H33" s="30">
        <f>H97</f>
        <v>500</v>
      </c>
      <c r="I33" s="26">
        <f aca="true" t="shared" si="8" ref="I33:I38">H33*G33</f>
        <v>505.1587301587301</v>
      </c>
      <c r="J33" s="12">
        <f t="shared" si="5"/>
        <v>12730</v>
      </c>
      <c r="K33" s="31">
        <f t="shared" si="6"/>
        <v>1060.8333333333333</v>
      </c>
      <c r="L33" s="33">
        <f t="shared" si="7"/>
        <v>6365</v>
      </c>
    </row>
    <row r="34" spans="2:12" ht="25.5" customHeight="1" thickBot="1">
      <c r="B34" s="35" t="s">
        <v>90</v>
      </c>
      <c r="C34" s="318"/>
      <c r="D34" s="24" t="s">
        <v>4</v>
      </c>
      <c r="E34" s="21">
        <v>25.46</v>
      </c>
      <c r="F34" s="21">
        <v>25.2</v>
      </c>
      <c r="G34" s="22">
        <f t="shared" si="4"/>
        <v>1.0103174603174603</v>
      </c>
      <c r="H34" s="23">
        <f>H33*1.05</f>
        <v>525</v>
      </c>
      <c r="I34" s="18">
        <f t="shared" si="8"/>
        <v>530.4166666666666</v>
      </c>
      <c r="J34" s="25">
        <f t="shared" si="5"/>
        <v>13366.5</v>
      </c>
      <c r="K34" s="27">
        <f t="shared" si="6"/>
        <v>1113.875</v>
      </c>
      <c r="L34" s="34">
        <f t="shared" si="7"/>
        <v>6683.25</v>
      </c>
    </row>
    <row r="35" spans="2:12" ht="26.25" customHeight="1">
      <c r="B35" s="36" t="s">
        <v>89</v>
      </c>
      <c r="C35" s="318"/>
      <c r="D35" s="11" t="s">
        <v>5</v>
      </c>
      <c r="E35" s="28">
        <v>27.98</v>
      </c>
      <c r="F35" s="28">
        <v>25.2</v>
      </c>
      <c r="G35" s="29">
        <f t="shared" si="4"/>
        <v>1.1103174603174604</v>
      </c>
      <c r="H35" s="30">
        <f>H97</f>
        <v>500</v>
      </c>
      <c r="I35" s="26">
        <f t="shared" si="8"/>
        <v>555.1587301587302</v>
      </c>
      <c r="J35" s="12">
        <f t="shared" si="5"/>
        <v>13990</v>
      </c>
      <c r="K35" s="31">
        <f t="shared" si="6"/>
        <v>1165.8333333333333</v>
      </c>
      <c r="L35" s="33">
        <f t="shared" si="7"/>
        <v>6995</v>
      </c>
    </row>
    <row r="36" spans="2:12" ht="27" customHeight="1" thickBot="1">
      <c r="B36" s="35" t="s">
        <v>90</v>
      </c>
      <c r="C36" s="319"/>
      <c r="D36" s="24" t="s">
        <v>5</v>
      </c>
      <c r="E36" s="21">
        <v>27.98</v>
      </c>
      <c r="F36" s="21">
        <v>25.2</v>
      </c>
      <c r="G36" s="22">
        <f t="shared" si="4"/>
        <v>1.1103174603174604</v>
      </c>
      <c r="H36" s="23">
        <f>H35*1.05</f>
        <v>525</v>
      </c>
      <c r="I36" s="18">
        <f t="shared" si="8"/>
        <v>582.9166666666667</v>
      </c>
      <c r="J36" s="25">
        <f t="shared" si="5"/>
        <v>14689.5</v>
      </c>
      <c r="K36" s="27">
        <f t="shared" si="6"/>
        <v>1224.125</v>
      </c>
      <c r="L36" s="34">
        <f t="shared" si="7"/>
        <v>7344.75</v>
      </c>
    </row>
    <row r="37" spans="2:12" ht="26.25" customHeight="1">
      <c r="B37" s="36" t="s">
        <v>89</v>
      </c>
      <c r="C37" s="320"/>
      <c r="D37" s="11" t="s">
        <v>18</v>
      </c>
      <c r="E37" s="28">
        <v>61.24</v>
      </c>
      <c r="F37" s="28">
        <v>25.2</v>
      </c>
      <c r="G37" s="29">
        <v>2.4301587301587304</v>
      </c>
      <c r="H37" s="30">
        <f>H97</f>
        <v>500</v>
      </c>
      <c r="I37" s="26">
        <f t="shared" si="8"/>
        <v>1215.0793650793653</v>
      </c>
      <c r="J37" s="12">
        <f t="shared" si="5"/>
        <v>30620</v>
      </c>
      <c r="K37" s="31">
        <f t="shared" si="6"/>
        <v>2551.6666666666665</v>
      </c>
      <c r="L37" s="33">
        <f t="shared" si="7"/>
        <v>15310</v>
      </c>
    </row>
    <row r="38" spans="2:12" ht="27.75" customHeight="1" thickBot="1">
      <c r="B38" s="35" t="s">
        <v>90</v>
      </c>
      <c r="C38" s="321"/>
      <c r="D38" s="54" t="s">
        <v>18</v>
      </c>
      <c r="E38" s="55">
        <v>61.24</v>
      </c>
      <c r="F38" s="55">
        <v>25.2</v>
      </c>
      <c r="G38" s="56">
        <v>2.4301587301587304</v>
      </c>
      <c r="H38" s="57">
        <f>H37*1.05</f>
        <v>525</v>
      </c>
      <c r="I38" s="46">
        <f t="shared" si="8"/>
        <v>1275.8333333333335</v>
      </c>
      <c r="J38" s="58">
        <f t="shared" si="5"/>
        <v>32151</v>
      </c>
      <c r="K38" s="59">
        <f t="shared" si="6"/>
        <v>2679.25</v>
      </c>
      <c r="L38" s="49">
        <f t="shared" si="7"/>
        <v>16075.5</v>
      </c>
    </row>
    <row r="39" spans="2:12" ht="29.25" customHeight="1" thickBot="1">
      <c r="B39" s="324" t="s">
        <v>32</v>
      </c>
      <c r="C39" s="325"/>
      <c r="D39" s="325"/>
      <c r="E39" s="325"/>
      <c r="F39" s="325"/>
      <c r="G39" s="325"/>
      <c r="H39" s="325"/>
      <c r="I39" s="325"/>
      <c r="J39" s="325"/>
      <c r="K39" s="325"/>
      <c r="L39" s="326"/>
    </row>
    <row r="40" spans="1:13" ht="27" customHeight="1">
      <c r="A40" s="14" t="s">
        <v>29</v>
      </c>
      <c r="B40" s="36" t="s">
        <v>24</v>
      </c>
      <c r="C40" s="317"/>
      <c r="D40" s="60" t="s">
        <v>2</v>
      </c>
      <c r="E40" s="50">
        <v>17.64</v>
      </c>
      <c r="F40" s="50">
        <v>25.2</v>
      </c>
      <c r="G40" s="51">
        <f aca="true" t="shared" si="9" ref="G40:G63">E40/F40</f>
        <v>0.7000000000000001</v>
      </c>
      <c r="H40" s="52">
        <f>H97</f>
        <v>500</v>
      </c>
      <c r="I40" s="41">
        <f>H40*G40</f>
        <v>350.00000000000006</v>
      </c>
      <c r="J40" s="42">
        <f>H40*E40</f>
        <v>8820</v>
      </c>
      <c r="K40" s="43">
        <f aca="true" t="shared" si="10" ref="K40:K67">J40/12</f>
        <v>735</v>
      </c>
      <c r="L40" s="44">
        <f>J40/2</f>
        <v>4410</v>
      </c>
      <c r="M40" s="2"/>
    </row>
    <row r="41" spans="2:13" ht="27" customHeight="1">
      <c r="B41" s="35" t="s">
        <v>35</v>
      </c>
      <c r="C41" s="318"/>
      <c r="D41" s="24" t="s">
        <v>2</v>
      </c>
      <c r="E41" s="21">
        <v>17.64</v>
      </c>
      <c r="F41" s="21">
        <v>25.2</v>
      </c>
      <c r="G41" s="22">
        <f t="shared" si="9"/>
        <v>0.7000000000000001</v>
      </c>
      <c r="H41" s="23">
        <f>H40*1.05</f>
        <v>525</v>
      </c>
      <c r="I41" s="18">
        <f aca="true" t="shared" si="11" ref="I41:I67">H41*G41</f>
        <v>367.50000000000006</v>
      </c>
      <c r="J41" s="19">
        <f>H41*E41</f>
        <v>9261</v>
      </c>
      <c r="K41" s="20">
        <f t="shared" si="10"/>
        <v>771.75</v>
      </c>
      <c r="L41" s="34">
        <f aca="true" t="shared" si="12" ref="L41:L63">J41/2</f>
        <v>4630.5</v>
      </c>
      <c r="M41" s="2"/>
    </row>
    <row r="42" spans="2:13" ht="24.75" customHeight="1">
      <c r="B42" s="32" t="s">
        <v>24</v>
      </c>
      <c r="C42" s="318"/>
      <c r="D42" s="1" t="s">
        <v>3</v>
      </c>
      <c r="E42" s="7">
        <v>26.45</v>
      </c>
      <c r="F42" s="7">
        <v>25.2</v>
      </c>
      <c r="G42" s="8">
        <f t="shared" si="9"/>
        <v>1.0496031746031746</v>
      </c>
      <c r="H42" s="9">
        <f>H97</f>
        <v>500</v>
      </c>
      <c r="I42" s="5">
        <f t="shared" si="11"/>
        <v>524.8015873015873</v>
      </c>
      <c r="J42" s="6">
        <f aca="true" t="shared" si="13" ref="J42:J67">H42*E42</f>
        <v>13225</v>
      </c>
      <c r="K42" s="10">
        <f t="shared" si="10"/>
        <v>1102.0833333333333</v>
      </c>
      <c r="L42" s="33">
        <f t="shared" si="12"/>
        <v>6612.5</v>
      </c>
      <c r="M42" s="2"/>
    </row>
    <row r="43" spans="2:13" ht="25.5" customHeight="1">
      <c r="B43" s="35" t="s">
        <v>35</v>
      </c>
      <c r="C43" s="318"/>
      <c r="D43" s="24" t="s">
        <v>3</v>
      </c>
      <c r="E43" s="21">
        <v>26.45</v>
      </c>
      <c r="F43" s="21">
        <v>25.2</v>
      </c>
      <c r="G43" s="22">
        <f t="shared" si="9"/>
        <v>1.0496031746031746</v>
      </c>
      <c r="H43" s="23">
        <f>H42*1.05</f>
        <v>525</v>
      </c>
      <c r="I43" s="18">
        <f t="shared" si="11"/>
        <v>551.0416666666667</v>
      </c>
      <c r="J43" s="19">
        <f t="shared" si="13"/>
        <v>13886.25</v>
      </c>
      <c r="K43" s="27">
        <f t="shared" si="10"/>
        <v>1157.1875</v>
      </c>
      <c r="L43" s="34">
        <f t="shared" si="12"/>
        <v>6943.125</v>
      </c>
      <c r="M43" s="2"/>
    </row>
    <row r="44" spans="2:13" ht="24.75" customHeight="1">
      <c r="B44" s="32" t="s">
        <v>24</v>
      </c>
      <c r="C44" s="318"/>
      <c r="D44" s="1" t="s">
        <v>4</v>
      </c>
      <c r="E44" s="7">
        <v>31.5</v>
      </c>
      <c r="F44" s="7">
        <v>25.2</v>
      </c>
      <c r="G44" s="8">
        <f t="shared" si="9"/>
        <v>1.25</v>
      </c>
      <c r="H44" s="9">
        <f>H97</f>
        <v>500</v>
      </c>
      <c r="I44" s="5">
        <f t="shared" si="11"/>
        <v>625</v>
      </c>
      <c r="J44" s="6">
        <f t="shared" si="13"/>
        <v>15750</v>
      </c>
      <c r="K44" s="10">
        <f t="shared" si="10"/>
        <v>1312.5</v>
      </c>
      <c r="L44" s="33">
        <f t="shared" si="12"/>
        <v>7875</v>
      </c>
      <c r="M44" s="2"/>
    </row>
    <row r="45" spans="2:13" ht="24.75" customHeight="1">
      <c r="B45" s="35" t="s">
        <v>35</v>
      </c>
      <c r="C45" s="318"/>
      <c r="D45" s="24" t="s">
        <v>4</v>
      </c>
      <c r="E45" s="21">
        <v>31.5</v>
      </c>
      <c r="F45" s="21">
        <v>25.2</v>
      </c>
      <c r="G45" s="22">
        <f t="shared" si="9"/>
        <v>1.25</v>
      </c>
      <c r="H45" s="23">
        <f>H44*1.05</f>
        <v>525</v>
      </c>
      <c r="I45" s="18">
        <f t="shared" si="11"/>
        <v>656.25</v>
      </c>
      <c r="J45" s="19">
        <f t="shared" si="13"/>
        <v>16537.5</v>
      </c>
      <c r="K45" s="27">
        <f t="shared" si="10"/>
        <v>1378.125</v>
      </c>
      <c r="L45" s="34">
        <f t="shared" si="12"/>
        <v>8268.75</v>
      </c>
      <c r="M45" s="2"/>
    </row>
    <row r="46" spans="2:13" ht="26.25" customHeight="1">
      <c r="B46" s="32" t="s">
        <v>24</v>
      </c>
      <c r="C46" s="318"/>
      <c r="D46" s="1" t="s">
        <v>5</v>
      </c>
      <c r="E46" s="7">
        <v>35.28</v>
      </c>
      <c r="F46" s="7">
        <v>25.2</v>
      </c>
      <c r="G46" s="8">
        <f t="shared" si="9"/>
        <v>1.4000000000000001</v>
      </c>
      <c r="H46" s="9">
        <f>H97</f>
        <v>500</v>
      </c>
      <c r="I46" s="5">
        <f t="shared" si="11"/>
        <v>700.0000000000001</v>
      </c>
      <c r="J46" s="6">
        <f t="shared" si="13"/>
        <v>17640</v>
      </c>
      <c r="K46" s="10">
        <f t="shared" si="10"/>
        <v>1470</v>
      </c>
      <c r="L46" s="33">
        <f t="shared" si="12"/>
        <v>8820</v>
      </c>
      <c r="M46" s="2"/>
    </row>
    <row r="47" spans="2:13" ht="24" customHeight="1">
      <c r="B47" s="35" t="s">
        <v>35</v>
      </c>
      <c r="C47" s="319"/>
      <c r="D47" s="24" t="s">
        <v>5</v>
      </c>
      <c r="E47" s="21">
        <v>35.28</v>
      </c>
      <c r="F47" s="21">
        <v>25.2</v>
      </c>
      <c r="G47" s="22">
        <f t="shared" si="9"/>
        <v>1.4000000000000001</v>
      </c>
      <c r="H47" s="23">
        <f>H46*1.05</f>
        <v>525</v>
      </c>
      <c r="I47" s="18">
        <f t="shared" si="11"/>
        <v>735.0000000000001</v>
      </c>
      <c r="J47" s="19">
        <f t="shared" si="13"/>
        <v>18522</v>
      </c>
      <c r="K47" s="27">
        <f t="shared" si="10"/>
        <v>1543.5</v>
      </c>
      <c r="L47" s="34">
        <f t="shared" si="12"/>
        <v>9261</v>
      </c>
      <c r="M47" s="2"/>
    </row>
    <row r="48" spans="2:13" ht="24.75" customHeight="1" hidden="1">
      <c r="B48" s="32" t="s">
        <v>24</v>
      </c>
      <c r="C48" s="339" t="s">
        <v>88</v>
      </c>
      <c r="D48" s="1" t="s">
        <v>4</v>
      </c>
      <c r="E48" s="7">
        <v>31.5</v>
      </c>
      <c r="F48" s="7">
        <v>25.2</v>
      </c>
      <c r="G48" s="8">
        <f>E48/F48</f>
        <v>1.25</v>
      </c>
      <c r="H48" s="9">
        <f>H97</f>
        <v>500</v>
      </c>
      <c r="I48" s="5">
        <f>H48*G48</f>
        <v>625</v>
      </c>
      <c r="J48" s="6">
        <f>H48*E48</f>
        <v>15750</v>
      </c>
      <c r="K48" s="10">
        <f>J48/12</f>
        <v>1312.5</v>
      </c>
      <c r="L48" s="33">
        <f>J48/2</f>
        <v>7875</v>
      </c>
      <c r="M48" s="2"/>
    </row>
    <row r="49" spans="2:13" ht="24.75" customHeight="1" hidden="1">
      <c r="B49" s="35" t="s">
        <v>35</v>
      </c>
      <c r="C49" s="340"/>
      <c r="D49" s="24" t="s">
        <v>4</v>
      </c>
      <c r="E49" s="21">
        <v>31.5</v>
      </c>
      <c r="F49" s="21">
        <v>25.2</v>
      </c>
      <c r="G49" s="22">
        <f>E49/F49</f>
        <v>1.25</v>
      </c>
      <c r="H49" s="23">
        <f>H48*1.05</f>
        <v>525</v>
      </c>
      <c r="I49" s="18">
        <f>H49*G49</f>
        <v>656.25</v>
      </c>
      <c r="J49" s="19">
        <f>H49*E49</f>
        <v>16537.5</v>
      </c>
      <c r="K49" s="27">
        <f>J49/12</f>
        <v>1378.125</v>
      </c>
      <c r="L49" s="34">
        <f>J49/2</f>
        <v>8268.75</v>
      </c>
      <c r="M49" s="2"/>
    </row>
    <row r="50" spans="2:13" ht="24" customHeight="1">
      <c r="B50" s="62" t="s">
        <v>24</v>
      </c>
      <c r="C50" s="352"/>
      <c r="D50" s="1" t="s">
        <v>5</v>
      </c>
      <c r="E50" s="7">
        <v>35.28</v>
      </c>
      <c r="F50" s="7">
        <v>25.2</v>
      </c>
      <c r="G50" s="8">
        <f t="shared" si="9"/>
        <v>1.4000000000000001</v>
      </c>
      <c r="H50" s="9">
        <f>H97</f>
        <v>500</v>
      </c>
      <c r="I50" s="5">
        <f t="shared" si="11"/>
        <v>700.0000000000001</v>
      </c>
      <c r="J50" s="6">
        <f t="shared" si="13"/>
        <v>17640</v>
      </c>
      <c r="K50" s="10">
        <f t="shared" si="10"/>
        <v>1470</v>
      </c>
      <c r="L50" s="33">
        <f t="shared" si="12"/>
        <v>8820</v>
      </c>
      <c r="M50" s="2"/>
    </row>
    <row r="51" spans="2:13" ht="24.75" customHeight="1">
      <c r="B51" s="35" t="s">
        <v>35</v>
      </c>
      <c r="C51" s="353"/>
      <c r="D51" s="24" t="s">
        <v>5</v>
      </c>
      <c r="E51" s="21">
        <v>35.28</v>
      </c>
      <c r="F51" s="21">
        <v>25.2</v>
      </c>
      <c r="G51" s="22">
        <f t="shared" si="9"/>
        <v>1.4000000000000001</v>
      </c>
      <c r="H51" s="23">
        <f>H50*1.05</f>
        <v>525</v>
      </c>
      <c r="I51" s="18">
        <f t="shared" si="11"/>
        <v>735.0000000000001</v>
      </c>
      <c r="J51" s="19">
        <f t="shared" si="13"/>
        <v>18522</v>
      </c>
      <c r="K51" s="27">
        <f t="shared" si="10"/>
        <v>1543.5</v>
      </c>
      <c r="L51" s="34">
        <f t="shared" si="12"/>
        <v>9261</v>
      </c>
      <c r="M51" s="2"/>
    </row>
    <row r="52" spans="2:13" ht="24.75" customHeight="1" hidden="1">
      <c r="B52" s="32" t="s">
        <v>24</v>
      </c>
      <c r="C52" s="352"/>
      <c r="D52" s="1" t="s">
        <v>27</v>
      </c>
      <c r="E52" s="7">
        <v>42.34</v>
      </c>
      <c r="F52" s="7">
        <v>25.2</v>
      </c>
      <c r="G52" s="8">
        <f t="shared" si="9"/>
        <v>1.6801587301587304</v>
      </c>
      <c r="H52" s="9">
        <f>H97</f>
        <v>500</v>
      </c>
      <c r="I52" s="5">
        <f t="shared" si="11"/>
        <v>840.0793650793652</v>
      </c>
      <c r="J52" s="6">
        <f t="shared" si="13"/>
        <v>21170</v>
      </c>
      <c r="K52" s="10">
        <f t="shared" si="10"/>
        <v>1764.1666666666667</v>
      </c>
      <c r="L52" s="33">
        <f t="shared" si="12"/>
        <v>10585</v>
      </c>
      <c r="M52" s="2"/>
    </row>
    <row r="53" spans="2:13" ht="24" customHeight="1" hidden="1">
      <c r="B53" s="35" t="s">
        <v>35</v>
      </c>
      <c r="C53" s="354"/>
      <c r="D53" s="24" t="s">
        <v>27</v>
      </c>
      <c r="E53" s="21">
        <v>42.34</v>
      </c>
      <c r="F53" s="21">
        <v>25.2</v>
      </c>
      <c r="G53" s="22">
        <f t="shared" si="9"/>
        <v>1.6801587301587304</v>
      </c>
      <c r="H53" s="23">
        <f>H52*1.05</f>
        <v>525</v>
      </c>
      <c r="I53" s="18">
        <f t="shared" si="11"/>
        <v>882.0833333333335</v>
      </c>
      <c r="J53" s="19">
        <f t="shared" si="13"/>
        <v>22228.5</v>
      </c>
      <c r="K53" s="27">
        <f t="shared" si="10"/>
        <v>1852.375</v>
      </c>
      <c r="L53" s="34">
        <f t="shared" si="12"/>
        <v>11114.25</v>
      </c>
      <c r="M53" s="2"/>
    </row>
    <row r="54" spans="2:13" ht="27" customHeight="1" hidden="1">
      <c r="B54" s="32" t="s">
        <v>24</v>
      </c>
      <c r="C54" s="354"/>
      <c r="D54" s="1" t="s">
        <v>28</v>
      </c>
      <c r="E54" s="7">
        <v>49.4</v>
      </c>
      <c r="F54" s="7">
        <v>25.2</v>
      </c>
      <c r="G54" s="8">
        <f t="shared" si="9"/>
        <v>1.9603174603174602</v>
      </c>
      <c r="H54" s="9">
        <f>H97</f>
        <v>500</v>
      </c>
      <c r="I54" s="5">
        <f t="shared" si="11"/>
        <v>980.1587301587301</v>
      </c>
      <c r="J54" s="6">
        <f t="shared" si="13"/>
        <v>24700</v>
      </c>
      <c r="K54" s="10">
        <f t="shared" si="10"/>
        <v>2058.3333333333335</v>
      </c>
      <c r="L54" s="33">
        <f t="shared" si="12"/>
        <v>12350</v>
      </c>
      <c r="M54" s="2"/>
    </row>
    <row r="55" spans="2:13" ht="24" customHeight="1" hidden="1">
      <c r="B55" s="35" t="s">
        <v>35</v>
      </c>
      <c r="C55" s="354"/>
      <c r="D55" s="24" t="s">
        <v>28</v>
      </c>
      <c r="E55" s="21">
        <v>49.4</v>
      </c>
      <c r="F55" s="21">
        <v>25.2</v>
      </c>
      <c r="G55" s="22">
        <f t="shared" si="9"/>
        <v>1.9603174603174602</v>
      </c>
      <c r="H55" s="23">
        <f>H54*1.05</f>
        <v>525</v>
      </c>
      <c r="I55" s="18">
        <f t="shared" si="11"/>
        <v>1029.1666666666665</v>
      </c>
      <c r="J55" s="19">
        <f t="shared" si="13"/>
        <v>25935</v>
      </c>
      <c r="K55" s="27">
        <f t="shared" si="10"/>
        <v>2161.25</v>
      </c>
      <c r="L55" s="34">
        <f t="shared" si="12"/>
        <v>12967.5</v>
      </c>
      <c r="M55" s="2"/>
    </row>
    <row r="56" spans="2:13" ht="24.75" customHeight="1">
      <c r="B56" s="32" t="s">
        <v>24</v>
      </c>
      <c r="C56" s="354"/>
      <c r="D56" s="1" t="s">
        <v>18</v>
      </c>
      <c r="E56" s="7">
        <v>52.92</v>
      </c>
      <c r="F56" s="7">
        <v>25.2</v>
      </c>
      <c r="G56" s="8">
        <f>E56/F56</f>
        <v>2.1</v>
      </c>
      <c r="H56" s="9">
        <f>H97</f>
        <v>500</v>
      </c>
      <c r="I56" s="5">
        <f t="shared" si="11"/>
        <v>1050</v>
      </c>
      <c r="J56" s="6">
        <f t="shared" si="13"/>
        <v>26460</v>
      </c>
      <c r="K56" s="10">
        <f t="shared" si="10"/>
        <v>2205</v>
      </c>
      <c r="L56" s="33">
        <f t="shared" si="12"/>
        <v>13230</v>
      </c>
      <c r="M56" s="2"/>
    </row>
    <row r="57" spans="2:12" ht="24" customHeight="1">
      <c r="B57" s="35" t="s">
        <v>35</v>
      </c>
      <c r="C57" s="353"/>
      <c r="D57" s="24" t="s">
        <v>18</v>
      </c>
      <c r="E57" s="21">
        <v>52.92</v>
      </c>
      <c r="F57" s="21">
        <v>25.2</v>
      </c>
      <c r="G57" s="22">
        <f t="shared" si="9"/>
        <v>2.1</v>
      </c>
      <c r="H57" s="23">
        <f>H56*1.05</f>
        <v>525</v>
      </c>
      <c r="I57" s="18">
        <f t="shared" si="11"/>
        <v>1102.5</v>
      </c>
      <c r="J57" s="19">
        <f t="shared" si="13"/>
        <v>27783</v>
      </c>
      <c r="K57" s="27">
        <f t="shared" si="10"/>
        <v>2315.25</v>
      </c>
      <c r="L57" s="34">
        <f t="shared" si="12"/>
        <v>13891.5</v>
      </c>
    </row>
    <row r="58" spans="2:13" ht="24" customHeight="1" hidden="1">
      <c r="B58" s="32" t="s">
        <v>24</v>
      </c>
      <c r="C58" s="322"/>
      <c r="D58" s="1" t="s">
        <v>18</v>
      </c>
      <c r="E58" s="7">
        <v>63</v>
      </c>
      <c r="F58" s="7">
        <v>25.2</v>
      </c>
      <c r="G58" s="8">
        <f t="shared" si="9"/>
        <v>2.5</v>
      </c>
      <c r="H58" s="9">
        <f>H97</f>
        <v>500</v>
      </c>
      <c r="I58" s="5">
        <f t="shared" si="11"/>
        <v>1250</v>
      </c>
      <c r="J58" s="6">
        <f t="shared" si="13"/>
        <v>31500</v>
      </c>
      <c r="K58" s="10">
        <f t="shared" si="10"/>
        <v>2625</v>
      </c>
      <c r="L58" s="33">
        <f t="shared" si="12"/>
        <v>15750</v>
      </c>
      <c r="M58" s="2"/>
    </row>
    <row r="59" spans="2:12" ht="23.25" customHeight="1" hidden="1">
      <c r="B59" s="35" t="s">
        <v>35</v>
      </c>
      <c r="C59" s="323"/>
      <c r="D59" s="24" t="s">
        <v>18</v>
      </c>
      <c r="E59" s="21">
        <v>63</v>
      </c>
      <c r="F59" s="21">
        <v>25.2</v>
      </c>
      <c r="G59" s="22">
        <f t="shared" si="9"/>
        <v>2.5</v>
      </c>
      <c r="H59" s="23">
        <f>H58*1.05</f>
        <v>525</v>
      </c>
      <c r="I59" s="18">
        <f t="shared" si="11"/>
        <v>1312.5</v>
      </c>
      <c r="J59" s="19">
        <f t="shared" si="13"/>
        <v>33075</v>
      </c>
      <c r="K59" s="27">
        <f t="shared" si="10"/>
        <v>2756.25</v>
      </c>
      <c r="L59" s="34">
        <f t="shared" si="12"/>
        <v>16537.5</v>
      </c>
    </row>
    <row r="60" spans="2:13" ht="24.75" customHeight="1">
      <c r="B60" s="32" t="s">
        <v>24</v>
      </c>
      <c r="C60" s="322"/>
      <c r="D60" s="1" t="s">
        <v>22</v>
      </c>
      <c r="E60" s="7">
        <v>72</v>
      </c>
      <c r="F60" s="7">
        <v>25.2</v>
      </c>
      <c r="G60" s="8">
        <f t="shared" si="9"/>
        <v>2.857142857142857</v>
      </c>
      <c r="H60" s="9">
        <f>H97</f>
        <v>500</v>
      </c>
      <c r="I60" s="5">
        <f t="shared" si="11"/>
        <v>1428.5714285714287</v>
      </c>
      <c r="J60" s="6">
        <f t="shared" si="13"/>
        <v>36000</v>
      </c>
      <c r="K60" s="10">
        <f t="shared" si="10"/>
        <v>3000</v>
      </c>
      <c r="L60" s="33">
        <f t="shared" si="12"/>
        <v>18000</v>
      </c>
      <c r="M60" s="2"/>
    </row>
    <row r="61" spans="2:12" ht="24" customHeight="1">
      <c r="B61" s="35" t="s">
        <v>35</v>
      </c>
      <c r="C61" s="323"/>
      <c r="D61" s="24" t="s">
        <v>22</v>
      </c>
      <c r="E61" s="21">
        <v>72</v>
      </c>
      <c r="F61" s="21">
        <v>25.2</v>
      </c>
      <c r="G61" s="22">
        <f t="shared" si="9"/>
        <v>2.857142857142857</v>
      </c>
      <c r="H61" s="23">
        <f>H60*1.05</f>
        <v>525</v>
      </c>
      <c r="I61" s="18">
        <f t="shared" si="11"/>
        <v>1500</v>
      </c>
      <c r="J61" s="19">
        <f t="shared" si="13"/>
        <v>37800</v>
      </c>
      <c r="K61" s="27">
        <f t="shared" si="10"/>
        <v>3150</v>
      </c>
      <c r="L61" s="34">
        <f t="shared" si="12"/>
        <v>18900</v>
      </c>
    </row>
    <row r="62" spans="2:13" ht="23.25" customHeight="1">
      <c r="B62" s="32" t="s">
        <v>24</v>
      </c>
      <c r="C62" s="313"/>
      <c r="D62" s="1" t="s">
        <v>22</v>
      </c>
      <c r="E62" s="7">
        <v>72</v>
      </c>
      <c r="F62" s="7">
        <v>25.2</v>
      </c>
      <c r="G62" s="8">
        <f t="shared" si="9"/>
        <v>2.857142857142857</v>
      </c>
      <c r="H62" s="9">
        <f>H97</f>
        <v>500</v>
      </c>
      <c r="I62" s="5">
        <f t="shared" si="11"/>
        <v>1428.5714285714287</v>
      </c>
      <c r="J62" s="6">
        <f t="shared" si="13"/>
        <v>36000</v>
      </c>
      <c r="K62" s="10">
        <f t="shared" si="10"/>
        <v>3000</v>
      </c>
      <c r="L62" s="33">
        <f t="shared" si="12"/>
        <v>18000</v>
      </c>
      <c r="M62" s="2"/>
    </row>
    <row r="63" spans="2:12" ht="24" customHeight="1">
      <c r="B63" s="35" t="s">
        <v>35</v>
      </c>
      <c r="C63" s="314"/>
      <c r="D63" s="24" t="s">
        <v>22</v>
      </c>
      <c r="E63" s="21">
        <v>72</v>
      </c>
      <c r="F63" s="21">
        <v>25.2</v>
      </c>
      <c r="G63" s="22">
        <f t="shared" si="9"/>
        <v>2.857142857142857</v>
      </c>
      <c r="H63" s="23">
        <f>H62*1.05</f>
        <v>525</v>
      </c>
      <c r="I63" s="18">
        <f t="shared" si="11"/>
        <v>1500</v>
      </c>
      <c r="J63" s="19">
        <f t="shared" si="13"/>
        <v>37800</v>
      </c>
      <c r="K63" s="27">
        <f t="shared" si="10"/>
        <v>3150</v>
      </c>
      <c r="L63" s="34">
        <f t="shared" si="12"/>
        <v>18900</v>
      </c>
    </row>
    <row r="64" spans="2:12" ht="24" customHeight="1">
      <c r="B64" s="62" t="s">
        <v>24</v>
      </c>
      <c r="C64" s="315"/>
      <c r="D64" s="64" t="s">
        <v>36</v>
      </c>
      <c r="E64" s="15">
        <v>83.26</v>
      </c>
      <c r="F64" s="15">
        <v>25.2</v>
      </c>
      <c r="G64" s="65">
        <f>E64/F64</f>
        <v>3.303968253968254</v>
      </c>
      <c r="H64" s="66">
        <f>H97</f>
        <v>500</v>
      </c>
      <c r="I64" s="66">
        <f t="shared" si="11"/>
        <v>1651.9841269841272</v>
      </c>
      <c r="J64" s="67">
        <f t="shared" si="13"/>
        <v>41630</v>
      </c>
      <c r="K64" s="68">
        <f t="shared" si="10"/>
        <v>3469.1666666666665</v>
      </c>
      <c r="L64" s="70">
        <f>J64/2</f>
        <v>20815</v>
      </c>
    </row>
    <row r="65" spans="2:12" ht="24" customHeight="1" thickBot="1">
      <c r="B65" s="53" t="s">
        <v>35</v>
      </c>
      <c r="C65" s="315"/>
      <c r="D65" s="24" t="s">
        <v>36</v>
      </c>
      <c r="E65" s="21">
        <v>83.26</v>
      </c>
      <c r="F65" s="21">
        <v>25.2</v>
      </c>
      <c r="G65" s="22">
        <f>E65/F65</f>
        <v>3.303968253968254</v>
      </c>
      <c r="H65" s="23">
        <f>H64*1.05</f>
        <v>525</v>
      </c>
      <c r="I65" s="23">
        <f t="shared" si="11"/>
        <v>1734.5833333333335</v>
      </c>
      <c r="J65" s="19">
        <f t="shared" si="13"/>
        <v>43711.5</v>
      </c>
      <c r="K65" s="27">
        <f t="shared" si="10"/>
        <v>3642.625</v>
      </c>
      <c r="L65" s="34">
        <f>J65/2</f>
        <v>21855.75</v>
      </c>
    </row>
    <row r="66" spans="2:12" ht="24" customHeight="1">
      <c r="B66" s="32" t="s">
        <v>24</v>
      </c>
      <c r="C66" s="315"/>
      <c r="D66" s="1" t="s">
        <v>37</v>
      </c>
      <c r="E66" s="7">
        <v>88.2</v>
      </c>
      <c r="F66" s="7">
        <v>25.2</v>
      </c>
      <c r="G66" s="8">
        <f>E66/F66</f>
        <v>3.5</v>
      </c>
      <c r="H66" s="9">
        <f>H97</f>
        <v>500</v>
      </c>
      <c r="I66" s="9">
        <f t="shared" si="11"/>
        <v>1750</v>
      </c>
      <c r="J66" s="6">
        <f t="shared" si="13"/>
        <v>44100</v>
      </c>
      <c r="K66" s="10">
        <f t="shared" si="10"/>
        <v>3675</v>
      </c>
      <c r="L66" s="33">
        <f>J66/2</f>
        <v>22050</v>
      </c>
    </row>
    <row r="67" spans="2:12" ht="24" customHeight="1" thickBot="1">
      <c r="B67" s="53" t="s">
        <v>35</v>
      </c>
      <c r="C67" s="316"/>
      <c r="D67" s="54" t="s">
        <v>37</v>
      </c>
      <c r="E67" s="55">
        <v>88.2</v>
      </c>
      <c r="F67" s="55">
        <v>25.2</v>
      </c>
      <c r="G67" s="56">
        <f>E67/F67</f>
        <v>3.5</v>
      </c>
      <c r="H67" s="57">
        <f>H66*1.05</f>
        <v>525</v>
      </c>
      <c r="I67" s="57">
        <f t="shared" si="11"/>
        <v>1837.5</v>
      </c>
      <c r="J67" s="47">
        <f t="shared" si="13"/>
        <v>46305</v>
      </c>
      <c r="K67" s="59">
        <f t="shared" si="10"/>
        <v>3858.75</v>
      </c>
      <c r="L67" s="49">
        <f>J67/2</f>
        <v>23152.5</v>
      </c>
    </row>
    <row r="68" spans="2:12" ht="32.25" customHeight="1" thickBot="1">
      <c r="B68" s="334" t="s">
        <v>33</v>
      </c>
      <c r="C68" s="335"/>
      <c r="D68" s="335"/>
      <c r="E68" s="335"/>
      <c r="F68" s="335"/>
      <c r="G68" s="335"/>
      <c r="H68" s="335"/>
      <c r="I68" s="335"/>
      <c r="J68" s="335"/>
      <c r="K68" s="335"/>
      <c r="L68" s="336"/>
    </row>
    <row r="69" spans="2:13" ht="28.5" customHeight="1">
      <c r="B69" s="36" t="s">
        <v>25</v>
      </c>
      <c r="C69" s="364"/>
      <c r="D69" s="60" t="s">
        <v>2</v>
      </c>
      <c r="E69" s="50">
        <v>20.16</v>
      </c>
      <c r="F69" s="50">
        <v>25.2</v>
      </c>
      <c r="G69" s="51">
        <f aca="true" t="shared" si="14" ref="G69:G82">E69/F69</f>
        <v>0.8</v>
      </c>
      <c r="H69" s="52">
        <f>H97</f>
        <v>500</v>
      </c>
      <c r="I69" s="52">
        <f aca="true" t="shared" si="15" ref="I69:I94">H69*G69</f>
        <v>400</v>
      </c>
      <c r="J69" s="42">
        <f aca="true" t="shared" si="16" ref="J69:J94">H69*E69</f>
        <v>10080</v>
      </c>
      <c r="K69" s="61">
        <f aca="true" t="shared" si="17" ref="K69:K74">J69/12</f>
        <v>840</v>
      </c>
      <c r="L69" s="44">
        <f>J69/2</f>
        <v>5040</v>
      </c>
      <c r="M69" s="2"/>
    </row>
    <row r="70" spans="2:13" ht="26.25" customHeight="1">
      <c r="B70" s="35" t="s">
        <v>39</v>
      </c>
      <c r="C70" s="365"/>
      <c r="D70" s="24" t="s">
        <v>2</v>
      </c>
      <c r="E70" s="21">
        <v>20.16</v>
      </c>
      <c r="F70" s="21">
        <v>25.2</v>
      </c>
      <c r="G70" s="22">
        <f t="shared" si="14"/>
        <v>0.8</v>
      </c>
      <c r="H70" s="23">
        <f>H69*1.05</f>
        <v>525</v>
      </c>
      <c r="I70" s="23">
        <f t="shared" si="15"/>
        <v>420</v>
      </c>
      <c r="J70" s="19">
        <f t="shared" si="16"/>
        <v>10584</v>
      </c>
      <c r="K70" s="27">
        <f t="shared" si="17"/>
        <v>882</v>
      </c>
      <c r="L70" s="34">
        <f aca="true" t="shared" si="18" ref="L70:L90">J70/2</f>
        <v>5292</v>
      </c>
      <c r="M70" s="2"/>
    </row>
    <row r="71" spans="2:13" ht="25.5" customHeight="1">
      <c r="B71" s="32" t="s">
        <v>25</v>
      </c>
      <c r="C71" s="365"/>
      <c r="D71" s="1" t="s">
        <v>3</v>
      </c>
      <c r="E71" s="7">
        <v>32.76</v>
      </c>
      <c r="F71" s="7">
        <v>25.2</v>
      </c>
      <c r="G71" s="8">
        <f t="shared" si="14"/>
        <v>1.3</v>
      </c>
      <c r="H71" s="9">
        <f>H97</f>
        <v>500</v>
      </c>
      <c r="I71" s="9">
        <f t="shared" si="15"/>
        <v>650</v>
      </c>
      <c r="J71" s="6">
        <f t="shared" si="16"/>
        <v>16379.999999999998</v>
      </c>
      <c r="K71" s="10">
        <f t="shared" si="17"/>
        <v>1364.9999999999998</v>
      </c>
      <c r="L71" s="33">
        <f t="shared" si="18"/>
        <v>8189.999999999999</v>
      </c>
      <c r="M71" s="2"/>
    </row>
    <row r="72" spans="2:13" ht="26.25" customHeight="1">
      <c r="B72" s="35" t="s">
        <v>39</v>
      </c>
      <c r="C72" s="365"/>
      <c r="D72" s="24" t="s">
        <v>3</v>
      </c>
      <c r="E72" s="21">
        <v>32.76</v>
      </c>
      <c r="F72" s="21">
        <v>25.2</v>
      </c>
      <c r="G72" s="22">
        <f t="shared" si="14"/>
        <v>1.3</v>
      </c>
      <c r="H72" s="23">
        <f>H71*1.05</f>
        <v>525</v>
      </c>
      <c r="I72" s="23">
        <f t="shared" si="15"/>
        <v>682.5</v>
      </c>
      <c r="J72" s="19">
        <f t="shared" si="16"/>
        <v>17199</v>
      </c>
      <c r="K72" s="27">
        <f t="shared" si="17"/>
        <v>1433.25</v>
      </c>
      <c r="L72" s="34">
        <f t="shared" si="18"/>
        <v>8599.5</v>
      </c>
      <c r="M72" s="2"/>
    </row>
    <row r="73" spans="2:13" ht="27" customHeight="1">
      <c r="B73" s="32" t="s">
        <v>25</v>
      </c>
      <c r="C73" s="365"/>
      <c r="D73" s="1" t="s">
        <v>4</v>
      </c>
      <c r="E73" s="7">
        <v>37.8</v>
      </c>
      <c r="F73" s="7">
        <v>25.2</v>
      </c>
      <c r="G73" s="8">
        <f t="shared" si="14"/>
        <v>1.5</v>
      </c>
      <c r="H73" s="9">
        <f>H97</f>
        <v>500</v>
      </c>
      <c r="I73" s="9">
        <f t="shared" si="15"/>
        <v>750</v>
      </c>
      <c r="J73" s="6">
        <f t="shared" si="16"/>
        <v>18900</v>
      </c>
      <c r="K73" s="10">
        <f t="shared" si="17"/>
        <v>1575</v>
      </c>
      <c r="L73" s="33">
        <f t="shared" si="18"/>
        <v>9450</v>
      </c>
      <c r="M73" s="2"/>
    </row>
    <row r="74" spans="2:13" ht="25.5" customHeight="1">
      <c r="B74" s="35" t="s">
        <v>39</v>
      </c>
      <c r="C74" s="365"/>
      <c r="D74" s="24" t="s">
        <v>4</v>
      </c>
      <c r="E74" s="21">
        <v>37.8</v>
      </c>
      <c r="F74" s="21">
        <v>25.2</v>
      </c>
      <c r="G74" s="22">
        <f t="shared" si="14"/>
        <v>1.5</v>
      </c>
      <c r="H74" s="23">
        <f>H73*1.05</f>
        <v>525</v>
      </c>
      <c r="I74" s="23">
        <f t="shared" si="15"/>
        <v>787.5</v>
      </c>
      <c r="J74" s="19">
        <f t="shared" si="16"/>
        <v>19845</v>
      </c>
      <c r="K74" s="27">
        <f t="shared" si="17"/>
        <v>1653.75</v>
      </c>
      <c r="L74" s="34">
        <f t="shared" si="18"/>
        <v>9922.5</v>
      </c>
      <c r="M74" s="2"/>
    </row>
    <row r="75" spans="2:13" ht="26.25" customHeight="1">
      <c r="B75" s="32" t="s">
        <v>25</v>
      </c>
      <c r="C75" s="365"/>
      <c r="D75" s="1" t="s">
        <v>5</v>
      </c>
      <c r="E75" s="7">
        <v>42.84</v>
      </c>
      <c r="F75" s="7">
        <v>25.2</v>
      </c>
      <c r="G75" s="8">
        <f t="shared" si="14"/>
        <v>1.7000000000000002</v>
      </c>
      <c r="H75" s="9">
        <f>H97</f>
        <v>500</v>
      </c>
      <c r="I75" s="9">
        <f t="shared" si="15"/>
        <v>850.0000000000001</v>
      </c>
      <c r="J75" s="6">
        <f t="shared" si="16"/>
        <v>21420</v>
      </c>
      <c r="K75" s="10">
        <f aca="true" t="shared" si="19" ref="K75:K94">J75/12</f>
        <v>1785</v>
      </c>
      <c r="L75" s="33">
        <f t="shared" si="18"/>
        <v>10710</v>
      </c>
      <c r="M75" s="2"/>
    </row>
    <row r="76" spans="2:13" ht="23.25" customHeight="1">
      <c r="B76" s="35" t="s">
        <v>39</v>
      </c>
      <c r="C76" s="323"/>
      <c r="D76" s="24" t="s">
        <v>5</v>
      </c>
      <c r="E76" s="21">
        <v>42.84</v>
      </c>
      <c r="F76" s="21">
        <v>25.2</v>
      </c>
      <c r="G76" s="22">
        <f t="shared" si="14"/>
        <v>1.7000000000000002</v>
      </c>
      <c r="H76" s="23">
        <f>H75*1.05</f>
        <v>525</v>
      </c>
      <c r="I76" s="23">
        <f t="shared" si="15"/>
        <v>892.5000000000001</v>
      </c>
      <c r="J76" s="19">
        <f t="shared" si="16"/>
        <v>22491</v>
      </c>
      <c r="K76" s="27">
        <f t="shared" si="19"/>
        <v>1874.25</v>
      </c>
      <c r="L76" s="34">
        <f t="shared" si="18"/>
        <v>11245.5</v>
      </c>
      <c r="M76" s="2"/>
    </row>
    <row r="77" spans="2:13" ht="24" customHeight="1">
      <c r="B77" s="32" t="s">
        <v>25</v>
      </c>
      <c r="C77" s="320"/>
      <c r="D77" s="1" t="s">
        <v>5</v>
      </c>
      <c r="E77" s="7">
        <v>42.84</v>
      </c>
      <c r="F77" s="7">
        <v>25.2</v>
      </c>
      <c r="G77" s="8">
        <f t="shared" si="14"/>
        <v>1.7000000000000002</v>
      </c>
      <c r="H77" s="9">
        <f>H97</f>
        <v>500</v>
      </c>
      <c r="I77" s="9">
        <f t="shared" si="15"/>
        <v>850.0000000000001</v>
      </c>
      <c r="J77" s="6">
        <f t="shared" si="16"/>
        <v>21420</v>
      </c>
      <c r="K77" s="10">
        <f t="shared" si="19"/>
        <v>1785</v>
      </c>
      <c r="L77" s="33">
        <f t="shared" si="18"/>
        <v>10710</v>
      </c>
      <c r="M77" s="2"/>
    </row>
    <row r="78" spans="2:13" ht="39.75" customHeight="1">
      <c r="B78" s="35" t="s">
        <v>39</v>
      </c>
      <c r="C78" s="319"/>
      <c r="D78" s="24" t="s">
        <v>5</v>
      </c>
      <c r="E78" s="21">
        <v>42.84</v>
      </c>
      <c r="F78" s="21">
        <v>25.2</v>
      </c>
      <c r="G78" s="22">
        <f t="shared" si="14"/>
        <v>1.7000000000000002</v>
      </c>
      <c r="H78" s="23">
        <f>H77*1.05</f>
        <v>525</v>
      </c>
      <c r="I78" s="23">
        <f t="shared" si="15"/>
        <v>892.5000000000001</v>
      </c>
      <c r="J78" s="19">
        <f t="shared" si="16"/>
        <v>22491</v>
      </c>
      <c r="K78" s="27">
        <f t="shared" si="19"/>
        <v>1874.25</v>
      </c>
      <c r="L78" s="34">
        <f t="shared" si="18"/>
        <v>11245.5</v>
      </c>
      <c r="M78" s="2"/>
    </row>
    <row r="79" spans="2:13" ht="41.25" customHeight="1">
      <c r="B79" s="32" t="s">
        <v>25</v>
      </c>
      <c r="C79" s="318"/>
      <c r="D79" s="1" t="s">
        <v>18</v>
      </c>
      <c r="E79" s="7">
        <v>52.92</v>
      </c>
      <c r="F79" s="7">
        <v>25.2</v>
      </c>
      <c r="G79" s="8">
        <f t="shared" si="14"/>
        <v>2.1</v>
      </c>
      <c r="H79" s="9">
        <f>H97</f>
        <v>500</v>
      </c>
      <c r="I79" s="9">
        <f t="shared" si="15"/>
        <v>1050</v>
      </c>
      <c r="J79" s="6">
        <f t="shared" si="16"/>
        <v>26460</v>
      </c>
      <c r="K79" s="10">
        <f t="shared" si="19"/>
        <v>2205</v>
      </c>
      <c r="L79" s="33">
        <f t="shared" si="18"/>
        <v>13230</v>
      </c>
      <c r="M79" s="2"/>
    </row>
    <row r="80" spans="2:13" ht="33" customHeight="1">
      <c r="B80" s="35" t="s">
        <v>39</v>
      </c>
      <c r="C80" s="318"/>
      <c r="D80" s="24" t="s">
        <v>18</v>
      </c>
      <c r="E80" s="21">
        <v>52.92</v>
      </c>
      <c r="F80" s="21">
        <v>25.2</v>
      </c>
      <c r="G80" s="22">
        <f t="shared" si="14"/>
        <v>2.1</v>
      </c>
      <c r="H80" s="23">
        <f>H79*1.05</f>
        <v>525</v>
      </c>
      <c r="I80" s="23">
        <f t="shared" si="15"/>
        <v>1102.5</v>
      </c>
      <c r="J80" s="19">
        <f t="shared" si="16"/>
        <v>27783</v>
      </c>
      <c r="K80" s="27">
        <f t="shared" si="19"/>
        <v>2315.25</v>
      </c>
      <c r="L80" s="34">
        <f t="shared" si="18"/>
        <v>13891.5</v>
      </c>
      <c r="M80" s="2"/>
    </row>
    <row r="81" spans="2:13" ht="24.75" customHeight="1">
      <c r="B81" s="32" t="s">
        <v>25</v>
      </c>
      <c r="C81" s="318"/>
      <c r="D81" s="1" t="s">
        <v>18</v>
      </c>
      <c r="E81" s="7">
        <v>63</v>
      </c>
      <c r="F81" s="7">
        <v>25.2</v>
      </c>
      <c r="G81" s="8">
        <f t="shared" si="14"/>
        <v>2.5</v>
      </c>
      <c r="H81" s="9">
        <f>H97</f>
        <v>500</v>
      </c>
      <c r="I81" s="9">
        <f t="shared" si="15"/>
        <v>1250</v>
      </c>
      <c r="J81" s="6">
        <f t="shared" si="16"/>
        <v>31500</v>
      </c>
      <c r="K81" s="10">
        <f t="shared" si="19"/>
        <v>2625</v>
      </c>
      <c r="L81" s="33">
        <f t="shared" si="18"/>
        <v>15750</v>
      </c>
      <c r="M81" s="2"/>
    </row>
    <row r="82" spans="2:13" ht="24.75" customHeight="1">
      <c r="B82" s="35" t="s">
        <v>39</v>
      </c>
      <c r="C82" s="318"/>
      <c r="D82" s="24" t="s">
        <v>18</v>
      </c>
      <c r="E82" s="21">
        <v>63</v>
      </c>
      <c r="F82" s="21">
        <v>25.2</v>
      </c>
      <c r="G82" s="22">
        <f t="shared" si="14"/>
        <v>2.5</v>
      </c>
      <c r="H82" s="23">
        <f>H81*1.05</f>
        <v>525</v>
      </c>
      <c r="I82" s="23">
        <f t="shared" si="15"/>
        <v>1312.5</v>
      </c>
      <c r="J82" s="19">
        <f t="shared" si="16"/>
        <v>33075</v>
      </c>
      <c r="K82" s="27">
        <f t="shared" si="19"/>
        <v>2756.25</v>
      </c>
      <c r="L82" s="34">
        <f t="shared" si="18"/>
        <v>16537.5</v>
      </c>
      <c r="M82" s="2"/>
    </row>
    <row r="83" spans="2:13" ht="24" customHeight="1">
      <c r="B83" s="32" t="s">
        <v>25</v>
      </c>
      <c r="C83" s="318"/>
      <c r="D83" s="1" t="s">
        <v>18</v>
      </c>
      <c r="E83" s="7">
        <v>68.04</v>
      </c>
      <c r="F83" s="7">
        <v>25.2</v>
      </c>
      <c r="G83" s="8">
        <f aca="true" t="shared" si="20" ref="G83:G90">E83/F83</f>
        <v>2.7</v>
      </c>
      <c r="H83" s="9">
        <f>H97</f>
        <v>500</v>
      </c>
      <c r="I83" s="9">
        <f t="shared" si="15"/>
        <v>1350</v>
      </c>
      <c r="J83" s="6">
        <f t="shared" si="16"/>
        <v>34020</v>
      </c>
      <c r="K83" s="10">
        <f t="shared" si="19"/>
        <v>2835</v>
      </c>
      <c r="L83" s="33">
        <f t="shared" si="18"/>
        <v>17010</v>
      </c>
      <c r="M83" s="2"/>
    </row>
    <row r="84" spans="2:12" ht="23.25" customHeight="1">
      <c r="B84" s="35" t="s">
        <v>39</v>
      </c>
      <c r="C84" s="319"/>
      <c r="D84" s="24" t="s">
        <v>18</v>
      </c>
      <c r="E84" s="21">
        <v>68.04</v>
      </c>
      <c r="F84" s="21">
        <v>25.2</v>
      </c>
      <c r="G84" s="22">
        <f t="shared" si="20"/>
        <v>2.7</v>
      </c>
      <c r="H84" s="23">
        <f>H83*1.05</f>
        <v>525</v>
      </c>
      <c r="I84" s="23">
        <f t="shared" si="15"/>
        <v>1417.5</v>
      </c>
      <c r="J84" s="19">
        <f t="shared" si="16"/>
        <v>35721</v>
      </c>
      <c r="K84" s="27">
        <f t="shared" si="19"/>
        <v>2976.75</v>
      </c>
      <c r="L84" s="34">
        <f t="shared" si="18"/>
        <v>17860.5</v>
      </c>
    </row>
    <row r="85" spans="2:13" ht="24" customHeight="1">
      <c r="B85" s="32" t="s">
        <v>25</v>
      </c>
      <c r="C85" s="322"/>
      <c r="D85" s="1" t="s">
        <v>18</v>
      </c>
      <c r="E85" s="7">
        <v>68.04</v>
      </c>
      <c r="F85" s="7">
        <v>25.2</v>
      </c>
      <c r="G85" s="8">
        <f t="shared" si="20"/>
        <v>2.7</v>
      </c>
      <c r="H85" s="9">
        <f>H97</f>
        <v>500</v>
      </c>
      <c r="I85" s="9">
        <f t="shared" si="15"/>
        <v>1350</v>
      </c>
      <c r="J85" s="6">
        <f t="shared" si="16"/>
        <v>34020</v>
      </c>
      <c r="K85" s="10">
        <f t="shared" si="19"/>
        <v>2835</v>
      </c>
      <c r="L85" s="33">
        <f t="shared" si="18"/>
        <v>17010</v>
      </c>
      <c r="M85" s="2"/>
    </row>
    <row r="86" spans="2:12" ht="24" customHeight="1">
      <c r="B86" s="35" t="s">
        <v>39</v>
      </c>
      <c r="C86" s="323"/>
      <c r="D86" s="24" t="s">
        <v>18</v>
      </c>
      <c r="E86" s="21">
        <v>68.04</v>
      </c>
      <c r="F86" s="21">
        <v>25.2</v>
      </c>
      <c r="G86" s="22">
        <f t="shared" si="20"/>
        <v>2.7</v>
      </c>
      <c r="H86" s="23">
        <f>H85*1.05</f>
        <v>525</v>
      </c>
      <c r="I86" s="23">
        <f t="shared" si="15"/>
        <v>1417.5</v>
      </c>
      <c r="J86" s="19">
        <f t="shared" si="16"/>
        <v>35721</v>
      </c>
      <c r="K86" s="27">
        <f t="shared" si="19"/>
        <v>2976.75</v>
      </c>
      <c r="L86" s="34">
        <f t="shared" si="18"/>
        <v>17860.5</v>
      </c>
    </row>
    <row r="87" spans="2:13" ht="24.75" customHeight="1">
      <c r="B87" s="32" t="s">
        <v>25</v>
      </c>
      <c r="C87" s="327"/>
      <c r="D87" s="1" t="s">
        <v>22</v>
      </c>
      <c r="E87" s="7">
        <v>75</v>
      </c>
      <c r="F87" s="7">
        <v>25.2</v>
      </c>
      <c r="G87" s="8">
        <f t="shared" si="20"/>
        <v>2.9761904761904763</v>
      </c>
      <c r="H87" s="9">
        <f>H97</f>
        <v>500</v>
      </c>
      <c r="I87" s="9">
        <f t="shared" si="15"/>
        <v>1488.095238095238</v>
      </c>
      <c r="J87" s="6">
        <f t="shared" si="16"/>
        <v>37500</v>
      </c>
      <c r="K87" s="10">
        <f t="shared" si="19"/>
        <v>3125</v>
      </c>
      <c r="L87" s="33">
        <f t="shared" si="18"/>
        <v>18750</v>
      </c>
      <c r="M87" s="2"/>
    </row>
    <row r="88" spans="2:12" ht="25.5" customHeight="1">
      <c r="B88" s="35" t="s">
        <v>39</v>
      </c>
      <c r="C88" s="333"/>
      <c r="D88" s="24" t="s">
        <v>22</v>
      </c>
      <c r="E88" s="21">
        <v>75</v>
      </c>
      <c r="F88" s="21">
        <v>25.2</v>
      </c>
      <c r="G88" s="22">
        <f t="shared" si="20"/>
        <v>2.9761904761904763</v>
      </c>
      <c r="H88" s="23">
        <f>H87*1.05</f>
        <v>525</v>
      </c>
      <c r="I88" s="23">
        <f t="shared" si="15"/>
        <v>1562.5</v>
      </c>
      <c r="J88" s="19">
        <f t="shared" si="16"/>
        <v>39375</v>
      </c>
      <c r="K88" s="27">
        <f t="shared" si="19"/>
        <v>3281.25</v>
      </c>
      <c r="L88" s="34">
        <f t="shared" si="18"/>
        <v>19687.5</v>
      </c>
    </row>
    <row r="89" spans="2:13" ht="25.5" customHeight="1">
      <c r="B89" s="32" t="s">
        <v>25</v>
      </c>
      <c r="C89" s="327"/>
      <c r="D89" s="1" t="s">
        <v>22</v>
      </c>
      <c r="E89" s="7">
        <v>75</v>
      </c>
      <c r="F89" s="7">
        <v>25.2</v>
      </c>
      <c r="G89" s="8">
        <f t="shared" si="20"/>
        <v>2.9761904761904763</v>
      </c>
      <c r="H89" s="9">
        <f>H97</f>
        <v>500</v>
      </c>
      <c r="I89" s="9">
        <f t="shared" si="15"/>
        <v>1488.095238095238</v>
      </c>
      <c r="J89" s="6">
        <f t="shared" si="16"/>
        <v>37500</v>
      </c>
      <c r="K89" s="10">
        <f t="shared" si="19"/>
        <v>3125</v>
      </c>
      <c r="L89" s="33">
        <f t="shared" si="18"/>
        <v>18750</v>
      </c>
      <c r="M89" s="2"/>
    </row>
    <row r="90" spans="2:12" ht="26.25" customHeight="1">
      <c r="B90" s="35" t="s">
        <v>39</v>
      </c>
      <c r="C90" s="328"/>
      <c r="D90" s="24" t="s">
        <v>22</v>
      </c>
      <c r="E90" s="21">
        <v>75</v>
      </c>
      <c r="F90" s="21">
        <v>25.2</v>
      </c>
      <c r="G90" s="22">
        <f t="shared" si="20"/>
        <v>2.9761904761904763</v>
      </c>
      <c r="H90" s="23">
        <f>H89*1.05</f>
        <v>525</v>
      </c>
      <c r="I90" s="23">
        <f t="shared" si="15"/>
        <v>1562.5</v>
      </c>
      <c r="J90" s="19">
        <f t="shared" si="16"/>
        <v>39375</v>
      </c>
      <c r="K90" s="27">
        <f t="shared" si="19"/>
        <v>3281.25</v>
      </c>
      <c r="L90" s="34">
        <f t="shared" si="18"/>
        <v>19687.5</v>
      </c>
    </row>
    <row r="91" spans="2:12" ht="26.25" customHeight="1">
      <c r="B91" s="69" t="s">
        <v>25</v>
      </c>
      <c r="C91" s="329"/>
      <c r="D91" s="64" t="s">
        <v>36</v>
      </c>
      <c r="E91" s="15">
        <v>88.3</v>
      </c>
      <c r="F91" s="15">
        <v>25.2</v>
      </c>
      <c r="G91" s="65">
        <f>E91/F91</f>
        <v>3.503968253968254</v>
      </c>
      <c r="H91" s="66">
        <f>H97</f>
        <v>500</v>
      </c>
      <c r="I91" s="66">
        <f t="shared" si="15"/>
        <v>1751.984126984127</v>
      </c>
      <c r="J91" s="67">
        <f t="shared" si="16"/>
        <v>44150</v>
      </c>
      <c r="K91" s="68">
        <f t="shared" si="19"/>
        <v>3679.1666666666665</v>
      </c>
      <c r="L91" s="70">
        <f>J91/2</f>
        <v>22075</v>
      </c>
    </row>
    <row r="92" spans="2:12" ht="24" customHeight="1">
      <c r="B92" s="35" t="s">
        <v>39</v>
      </c>
      <c r="C92" s="329"/>
      <c r="D92" s="24" t="s">
        <v>36</v>
      </c>
      <c r="E92" s="21">
        <v>88.3</v>
      </c>
      <c r="F92" s="21">
        <v>25.2</v>
      </c>
      <c r="G92" s="22">
        <f>E92/F92</f>
        <v>3.503968253968254</v>
      </c>
      <c r="H92" s="23">
        <f>H91*1.05</f>
        <v>525</v>
      </c>
      <c r="I92" s="23">
        <f t="shared" si="15"/>
        <v>1839.5833333333333</v>
      </c>
      <c r="J92" s="19">
        <f t="shared" si="16"/>
        <v>46357.5</v>
      </c>
      <c r="K92" s="27">
        <f t="shared" si="19"/>
        <v>3863.125</v>
      </c>
      <c r="L92" s="34">
        <f>J92/2</f>
        <v>23178.75</v>
      </c>
    </row>
    <row r="93" spans="2:12" ht="25.5" customHeight="1">
      <c r="B93" s="71" t="s">
        <v>38</v>
      </c>
      <c r="C93" s="329"/>
      <c r="D93" s="1" t="s">
        <v>37</v>
      </c>
      <c r="E93" s="7">
        <v>93.24</v>
      </c>
      <c r="F93" s="7">
        <v>25.2</v>
      </c>
      <c r="G93" s="8">
        <f>E93/F93</f>
        <v>3.6999999999999997</v>
      </c>
      <c r="H93" s="9">
        <f>H97</f>
        <v>500</v>
      </c>
      <c r="I93" s="9">
        <f t="shared" si="15"/>
        <v>1849.9999999999998</v>
      </c>
      <c r="J93" s="6">
        <f t="shared" si="16"/>
        <v>46620</v>
      </c>
      <c r="K93" s="10">
        <f t="shared" si="19"/>
        <v>3885</v>
      </c>
      <c r="L93" s="33">
        <f>J93/2</f>
        <v>23310</v>
      </c>
    </row>
    <row r="94" spans="2:12" ht="26.25" customHeight="1" thickBot="1">
      <c r="B94" s="35" t="s">
        <v>39</v>
      </c>
      <c r="C94" s="330"/>
      <c r="D94" s="54" t="s">
        <v>37</v>
      </c>
      <c r="E94" s="55">
        <v>93.24</v>
      </c>
      <c r="F94" s="55">
        <v>25.2</v>
      </c>
      <c r="G94" s="56">
        <f>E94/F94</f>
        <v>3.6999999999999997</v>
      </c>
      <c r="H94" s="57">
        <f>H93*1.05</f>
        <v>525</v>
      </c>
      <c r="I94" s="57">
        <f t="shared" si="15"/>
        <v>1942.4999999999998</v>
      </c>
      <c r="J94" s="47">
        <f t="shared" si="16"/>
        <v>48951</v>
      </c>
      <c r="K94" s="59">
        <f t="shared" si="19"/>
        <v>4079.25</v>
      </c>
      <c r="L94" s="49">
        <f>J94/2</f>
        <v>24475.5</v>
      </c>
    </row>
    <row r="95" ht="18.75" customHeight="1"/>
    <row r="96" spans="2:12" ht="23.25" customHeight="1" thickBot="1">
      <c r="B96" s="331" t="s">
        <v>117</v>
      </c>
      <c r="C96" s="332"/>
      <c r="D96" s="332"/>
      <c r="E96" s="332"/>
      <c r="F96" s="332"/>
      <c r="G96" s="332"/>
      <c r="H96" s="332"/>
      <c r="I96" s="332"/>
      <c r="J96" s="332"/>
      <c r="K96" s="332"/>
      <c r="L96" s="332"/>
    </row>
    <row r="97" spans="7:9" ht="29.25" customHeight="1" thickBot="1">
      <c r="G97" s="285" t="s">
        <v>17</v>
      </c>
      <c r="H97" s="295">
        <v>500</v>
      </c>
      <c r="I97" s="284" t="s">
        <v>13</v>
      </c>
    </row>
    <row r="101" ht="39" customHeight="1">
      <c r="D101" s="63" t="s">
        <v>145</v>
      </c>
    </row>
    <row r="104" ht="13.5" thickBot="1"/>
    <row r="105" spans="1:10" ht="12.75">
      <c r="A105"/>
      <c r="B105" s="289" t="s">
        <v>40</v>
      </c>
      <c r="C105" s="289" t="s">
        <v>6</v>
      </c>
      <c r="D105" s="289" t="s">
        <v>7</v>
      </c>
      <c r="E105" s="289" t="s">
        <v>8</v>
      </c>
      <c r="F105" s="289" t="s">
        <v>12</v>
      </c>
      <c r="G105" s="289" t="s">
        <v>14</v>
      </c>
      <c r="H105" s="289" t="s">
        <v>15</v>
      </c>
      <c r="I105" s="289" t="s">
        <v>16</v>
      </c>
      <c r="J105" s="310" t="s">
        <v>41</v>
      </c>
    </row>
    <row r="106" spans="1:10" ht="13.5" customHeight="1" thickBot="1">
      <c r="A106"/>
      <c r="B106" s="306" t="s">
        <v>1</v>
      </c>
      <c r="C106" s="306" t="s">
        <v>9</v>
      </c>
      <c r="D106" s="306" t="s">
        <v>10</v>
      </c>
      <c r="E106" s="306" t="s">
        <v>11</v>
      </c>
      <c r="F106" s="306" t="s">
        <v>13</v>
      </c>
      <c r="G106" s="306" t="s">
        <v>13</v>
      </c>
      <c r="H106" s="306" t="s">
        <v>13</v>
      </c>
      <c r="I106" s="306" t="s">
        <v>13</v>
      </c>
      <c r="J106" s="311"/>
    </row>
    <row r="107" spans="1:10" ht="22.5" customHeight="1">
      <c r="A107"/>
      <c r="B107" s="194" t="s">
        <v>42</v>
      </c>
      <c r="C107" s="195" t="s">
        <v>98</v>
      </c>
      <c r="D107" s="196">
        <v>2.46</v>
      </c>
      <c r="E107" s="196">
        <v>2.56</v>
      </c>
      <c r="F107" s="197">
        <f>F137</f>
        <v>500</v>
      </c>
      <c r="G107" s="198">
        <f aca="true" t="shared" si="21" ref="G107:G112">H107/E107</f>
        <v>480.46875</v>
      </c>
      <c r="H107" s="197">
        <f>D107*F107</f>
        <v>1230</v>
      </c>
      <c r="I107" s="197">
        <f aca="true" t="shared" si="22" ref="I107:I114">H107/2.05</f>
        <v>600</v>
      </c>
      <c r="J107" s="200">
        <v>0.96</v>
      </c>
    </row>
    <row r="108" spans="1:10" ht="22.5" customHeight="1" thickBot="1">
      <c r="A108"/>
      <c r="B108" s="199" t="s">
        <v>104</v>
      </c>
      <c r="C108" s="143" t="s">
        <v>98</v>
      </c>
      <c r="D108" s="144">
        <v>2.46</v>
      </c>
      <c r="E108" s="144">
        <v>2.56</v>
      </c>
      <c r="F108" s="142">
        <f>F137*1.05</f>
        <v>525</v>
      </c>
      <c r="G108" s="145">
        <f t="shared" si="21"/>
        <v>504.4921875</v>
      </c>
      <c r="H108" s="142">
        <f>D108*F108</f>
        <v>1291.5</v>
      </c>
      <c r="I108" s="142">
        <f t="shared" si="22"/>
        <v>630</v>
      </c>
      <c r="J108" s="201">
        <v>0.96</v>
      </c>
    </row>
    <row r="109" spans="1:10" ht="24.75" customHeight="1">
      <c r="A109"/>
      <c r="B109" s="194" t="s">
        <v>42</v>
      </c>
      <c r="C109" s="195" t="s">
        <v>105</v>
      </c>
      <c r="D109" s="196">
        <v>2.8</v>
      </c>
      <c r="E109" s="196">
        <v>2.56</v>
      </c>
      <c r="F109" s="197">
        <f>F137</f>
        <v>500</v>
      </c>
      <c r="G109" s="198">
        <f t="shared" si="21"/>
        <v>546.875</v>
      </c>
      <c r="H109" s="197">
        <f>F109*D109</f>
        <v>1400</v>
      </c>
      <c r="I109" s="198">
        <f t="shared" si="22"/>
        <v>682.9268292682927</v>
      </c>
      <c r="J109" s="200">
        <f>D109/E109</f>
        <v>1.09375</v>
      </c>
    </row>
    <row r="110" spans="1:10" ht="20.25" customHeight="1" thickBot="1">
      <c r="A110"/>
      <c r="B110" s="140" t="s">
        <v>104</v>
      </c>
      <c r="C110" s="143" t="s">
        <v>105</v>
      </c>
      <c r="D110" s="144">
        <v>2.8</v>
      </c>
      <c r="E110" s="144">
        <v>2.56</v>
      </c>
      <c r="F110" s="142">
        <f>F137*1.05</f>
        <v>525</v>
      </c>
      <c r="G110" s="145">
        <f t="shared" si="21"/>
        <v>574.21875</v>
      </c>
      <c r="H110" s="142">
        <f>F110*D110</f>
        <v>1470</v>
      </c>
      <c r="I110" s="145">
        <f t="shared" si="22"/>
        <v>717.0731707317074</v>
      </c>
      <c r="J110" s="201">
        <f>D110/E110</f>
        <v>1.09375</v>
      </c>
    </row>
    <row r="111" spans="1:10" ht="20.25" customHeight="1">
      <c r="A111"/>
      <c r="B111" s="202" t="s">
        <v>42</v>
      </c>
      <c r="C111" s="203" t="s">
        <v>43</v>
      </c>
      <c r="D111" s="204">
        <v>3.08</v>
      </c>
      <c r="E111" s="205">
        <v>2.56</v>
      </c>
      <c r="F111" s="206">
        <f>F137</f>
        <v>500</v>
      </c>
      <c r="G111" s="207">
        <f t="shared" si="21"/>
        <v>601.5625</v>
      </c>
      <c r="H111" s="208">
        <f>F111*D111</f>
        <v>1540</v>
      </c>
      <c r="I111" s="207">
        <f t="shared" si="22"/>
        <v>751.219512195122</v>
      </c>
      <c r="J111" s="209">
        <v>1.2</v>
      </c>
    </row>
    <row r="112" spans="1:10" ht="19.5" customHeight="1" thickBot="1">
      <c r="A112"/>
      <c r="B112" s="210" t="s">
        <v>44</v>
      </c>
      <c r="C112" s="211" t="s">
        <v>43</v>
      </c>
      <c r="D112" s="212">
        <v>3.08</v>
      </c>
      <c r="E112" s="213">
        <v>2.56</v>
      </c>
      <c r="F112" s="214">
        <f>F137*1.05</f>
        <v>525</v>
      </c>
      <c r="G112" s="215">
        <f t="shared" si="21"/>
        <v>631.640625</v>
      </c>
      <c r="H112" s="216">
        <f>F112*D112</f>
        <v>1617</v>
      </c>
      <c r="I112" s="215">
        <f t="shared" si="22"/>
        <v>788.7804878048781</v>
      </c>
      <c r="J112" s="217">
        <v>1.2</v>
      </c>
    </row>
    <row r="113" spans="1:10" ht="19.5" customHeight="1">
      <c r="A113"/>
      <c r="B113" s="219" t="s">
        <v>42</v>
      </c>
      <c r="C113" s="220" t="s">
        <v>93</v>
      </c>
      <c r="D113" s="221">
        <v>4.61</v>
      </c>
      <c r="E113" s="50">
        <v>2.56</v>
      </c>
      <c r="F113" s="220">
        <f>F137</f>
        <v>500</v>
      </c>
      <c r="G113" s="220">
        <f>J113*F113</f>
        <v>900</v>
      </c>
      <c r="H113" s="220">
        <f>D113*F113</f>
        <v>2305</v>
      </c>
      <c r="I113" s="52">
        <f t="shared" si="22"/>
        <v>1124.3902439024391</v>
      </c>
      <c r="J113" s="222">
        <v>1.8</v>
      </c>
    </row>
    <row r="114" spans="1:10" ht="19.5" customHeight="1" thickBot="1">
      <c r="A114"/>
      <c r="B114" s="131" t="s">
        <v>104</v>
      </c>
      <c r="C114" s="231" t="s">
        <v>93</v>
      </c>
      <c r="D114" s="147">
        <v>4.61</v>
      </c>
      <c r="E114" s="148">
        <v>2.56</v>
      </c>
      <c r="F114" s="149">
        <f>F137/100*5+F137</f>
        <v>525</v>
      </c>
      <c r="G114" s="150">
        <f>J114*F114</f>
        <v>945</v>
      </c>
      <c r="H114" s="151">
        <f>D114*F114</f>
        <v>2420.25</v>
      </c>
      <c r="I114" s="150">
        <f t="shared" si="22"/>
        <v>1180.609756097561</v>
      </c>
      <c r="J114" s="232">
        <v>1.8</v>
      </c>
    </row>
    <row r="115" spans="1:10" ht="19.5" customHeight="1">
      <c r="A115"/>
      <c r="B115" s="219" t="s">
        <v>42</v>
      </c>
      <c r="C115" s="220" t="s">
        <v>106</v>
      </c>
      <c r="D115" s="38">
        <v>13.75</v>
      </c>
      <c r="E115" s="38">
        <v>6.25</v>
      </c>
      <c r="F115" s="233">
        <f>F137</f>
        <v>500</v>
      </c>
      <c r="G115" s="233">
        <f>H115/E115</f>
        <v>1100</v>
      </c>
      <c r="H115" s="233">
        <f>F115*D115</f>
        <v>6875</v>
      </c>
      <c r="I115" s="40">
        <f>H115/3.05</f>
        <v>2254.098360655738</v>
      </c>
      <c r="J115" s="235">
        <v>2.2</v>
      </c>
    </row>
    <row r="116" spans="1:10" ht="19.5" customHeight="1" thickBot="1">
      <c r="A116"/>
      <c r="B116" s="234" t="s">
        <v>104</v>
      </c>
      <c r="C116" s="223" t="s">
        <v>106</v>
      </c>
      <c r="D116" s="224">
        <v>13.75</v>
      </c>
      <c r="E116" s="225">
        <v>6.25</v>
      </c>
      <c r="F116" s="226">
        <f>F137*1.05</f>
        <v>525</v>
      </c>
      <c r="G116" s="227">
        <f>H116/E116</f>
        <v>1155</v>
      </c>
      <c r="H116" s="228">
        <f>F116*D116</f>
        <v>7218.75</v>
      </c>
      <c r="I116" s="227">
        <f>H116/3.05</f>
        <v>2366.8032786885246</v>
      </c>
      <c r="J116" s="229">
        <v>2.2</v>
      </c>
    </row>
    <row r="117" spans="1:10" ht="21" customHeight="1">
      <c r="A117"/>
      <c r="B117" s="219" t="s">
        <v>42</v>
      </c>
      <c r="C117" s="220" t="s">
        <v>45</v>
      </c>
      <c r="D117" s="50">
        <v>15</v>
      </c>
      <c r="E117" s="50">
        <v>6.25</v>
      </c>
      <c r="F117" s="220">
        <f>F137</f>
        <v>500</v>
      </c>
      <c r="G117" s="220">
        <f aca="true" t="shared" si="23" ref="G117:G133">H117/E117</f>
        <v>1200</v>
      </c>
      <c r="H117" s="230">
        <f aca="true" t="shared" si="24" ref="H117:H132">F117*D117</f>
        <v>7500</v>
      </c>
      <c r="I117" s="52">
        <f>H117/3.05</f>
        <v>2459.016393442623</v>
      </c>
      <c r="J117" s="222">
        <v>2.4</v>
      </c>
    </row>
    <row r="118" spans="1:10" ht="20.25" customHeight="1" thickBot="1">
      <c r="A118"/>
      <c r="B118" s="101" t="s">
        <v>104</v>
      </c>
      <c r="C118" s="152" t="s">
        <v>45</v>
      </c>
      <c r="D118" s="55">
        <v>15</v>
      </c>
      <c r="E118" s="55">
        <v>6.25</v>
      </c>
      <c r="F118" s="152">
        <f>F137/100*5+F137</f>
        <v>525</v>
      </c>
      <c r="G118" s="152">
        <f t="shared" si="23"/>
        <v>1260</v>
      </c>
      <c r="H118" s="153">
        <f t="shared" si="24"/>
        <v>7875</v>
      </c>
      <c r="I118" s="57">
        <f>H118/3.05</f>
        <v>2581.967213114754</v>
      </c>
      <c r="J118" s="154">
        <v>2.4</v>
      </c>
    </row>
    <row r="119" spans="1:10" ht="21" customHeight="1">
      <c r="A119"/>
      <c r="B119" s="219" t="s">
        <v>42</v>
      </c>
      <c r="C119" s="220" t="s">
        <v>46</v>
      </c>
      <c r="D119" s="50">
        <v>22.5</v>
      </c>
      <c r="E119" s="50">
        <v>6.25</v>
      </c>
      <c r="F119" s="220">
        <f>F137</f>
        <v>500</v>
      </c>
      <c r="G119" s="220">
        <f t="shared" si="23"/>
        <v>1800</v>
      </c>
      <c r="H119" s="230">
        <f t="shared" si="24"/>
        <v>11250</v>
      </c>
      <c r="I119" s="52">
        <f aca="true" t="shared" si="25" ref="I119:I133">H119/3.05</f>
        <v>3688.5245901639346</v>
      </c>
      <c r="J119" s="222">
        <v>3.6</v>
      </c>
    </row>
    <row r="120" spans="1:10" ht="21" customHeight="1" thickBot="1">
      <c r="A120"/>
      <c r="B120" s="101" t="s">
        <v>104</v>
      </c>
      <c r="C120" s="152" t="s">
        <v>46</v>
      </c>
      <c r="D120" s="55">
        <v>22.5</v>
      </c>
      <c r="E120" s="55">
        <v>6.25</v>
      </c>
      <c r="F120" s="152">
        <f>F137/100*5+F137</f>
        <v>525</v>
      </c>
      <c r="G120" s="152">
        <f t="shared" si="23"/>
        <v>1890</v>
      </c>
      <c r="H120" s="153">
        <f t="shared" si="24"/>
        <v>11812.5</v>
      </c>
      <c r="I120" s="57">
        <f t="shared" si="25"/>
        <v>3872.9508196721313</v>
      </c>
      <c r="J120" s="154">
        <v>3.6</v>
      </c>
    </row>
    <row r="121" spans="1:10" ht="21" customHeight="1">
      <c r="A121"/>
      <c r="B121" s="219" t="s">
        <v>42</v>
      </c>
      <c r="C121" s="220" t="s">
        <v>47</v>
      </c>
      <c r="D121" s="50">
        <v>30</v>
      </c>
      <c r="E121" s="50">
        <v>6.25</v>
      </c>
      <c r="F121" s="220">
        <f>F137</f>
        <v>500</v>
      </c>
      <c r="G121" s="220">
        <f t="shared" si="23"/>
        <v>2400</v>
      </c>
      <c r="H121" s="230">
        <f t="shared" si="24"/>
        <v>15000</v>
      </c>
      <c r="I121" s="52">
        <f t="shared" si="25"/>
        <v>4918.032786885246</v>
      </c>
      <c r="J121" s="222">
        <v>4.8</v>
      </c>
    </row>
    <row r="122" spans="1:10" ht="20.25" customHeight="1" thickBot="1">
      <c r="A122"/>
      <c r="B122" s="101" t="s">
        <v>104</v>
      </c>
      <c r="C122" s="152" t="s">
        <v>47</v>
      </c>
      <c r="D122" s="55">
        <v>30</v>
      </c>
      <c r="E122" s="55">
        <v>6.25</v>
      </c>
      <c r="F122" s="152">
        <f>F137/100*5+F137</f>
        <v>525</v>
      </c>
      <c r="G122" s="152">
        <f t="shared" si="23"/>
        <v>2520</v>
      </c>
      <c r="H122" s="153">
        <f t="shared" si="24"/>
        <v>15750</v>
      </c>
      <c r="I122" s="57">
        <f t="shared" si="25"/>
        <v>5163.934426229508</v>
      </c>
      <c r="J122" s="154">
        <v>4.8</v>
      </c>
    </row>
    <row r="123" spans="1:10" ht="19.5" customHeight="1">
      <c r="A123"/>
      <c r="B123" s="219" t="s">
        <v>42</v>
      </c>
      <c r="C123" s="220" t="s">
        <v>48</v>
      </c>
      <c r="D123" s="50">
        <v>37.5</v>
      </c>
      <c r="E123" s="50">
        <v>6.25</v>
      </c>
      <c r="F123" s="220">
        <f>F137</f>
        <v>500</v>
      </c>
      <c r="G123" s="220">
        <f t="shared" si="23"/>
        <v>3000</v>
      </c>
      <c r="H123" s="230">
        <f t="shared" si="24"/>
        <v>18750</v>
      </c>
      <c r="I123" s="52">
        <f t="shared" si="25"/>
        <v>6147.540983606557</v>
      </c>
      <c r="J123" s="222">
        <v>6</v>
      </c>
    </row>
    <row r="124" spans="1:10" ht="19.5" customHeight="1" thickBot="1">
      <c r="A124"/>
      <c r="B124" s="101" t="s">
        <v>104</v>
      </c>
      <c r="C124" s="152" t="s">
        <v>48</v>
      </c>
      <c r="D124" s="55">
        <v>37.5</v>
      </c>
      <c r="E124" s="55">
        <v>6.25</v>
      </c>
      <c r="F124" s="152">
        <f>F137/100*5+F137</f>
        <v>525</v>
      </c>
      <c r="G124" s="152">
        <f t="shared" si="23"/>
        <v>3150</v>
      </c>
      <c r="H124" s="153">
        <f t="shared" si="24"/>
        <v>19687.5</v>
      </c>
      <c r="I124" s="57">
        <f t="shared" si="25"/>
        <v>6454.918032786885</v>
      </c>
      <c r="J124" s="154">
        <v>6</v>
      </c>
    </row>
    <row r="125" spans="1:10" ht="21" customHeight="1">
      <c r="A125"/>
      <c r="B125" s="219" t="s">
        <v>42</v>
      </c>
      <c r="C125" s="220" t="s">
        <v>49</v>
      </c>
      <c r="D125" s="50">
        <v>45</v>
      </c>
      <c r="E125" s="50">
        <v>6.25</v>
      </c>
      <c r="F125" s="220">
        <f>F137</f>
        <v>500</v>
      </c>
      <c r="G125" s="220">
        <f t="shared" si="23"/>
        <v>3600</v>
      </c>
      <c r="H125" s="230">
        <f t="shared" si="24"/>
        <v>22500</v>
      </c>
      <c r="I125" s="52">
        <f t="shared" si="25"/>
        <v>7377.049180327869</v>
      </c>
      <c r="J125" s="222">
        <v>7.2</v>
      </c>
    </row>
    <row r="126" spans="1:10" ht="19.5" customHeight="1" thickBot="1">
      <c r="A126"/>
      <c r="B126" s="101" t="s">
        <v>104</v>
      </c>
      <c r="C126" s="152" t="s">
        <v>49</v>
      </c>
      <c r="D126" s="55">
        <v>45</v>
      </c>
      <c r="E126" s="55">
        <v>6.25</v>
      </c>
      <c r="F126" s="152">
        <f>F137/100*5+F137</f>
        <v>525</v>
      </c>
      <c r="G126" s="152">
        <f t="shared" si="23"/>
        <v>3780</v>
      </c>
      <c r="H126" s="153">
        <f t="shared" si="24"/>
        <v>23625</v>
      </c>
      <c r="I126" s="57">
        <f t="shared" si="25"/>
        <v>7745.901639344263</v>
      </c>
      <c r="J126" s="154">
        <v>7.2</v>
      </c>
    </row>
    <row r="127" spans="1:10" ht="19.5" customHeight="1">
      <c r="A127"/>
      <c r="B127" s="219" t="s">
        <v>42</v>
      </c>
      <c r="C127" s="220" t="s">
        <v>50</v>
      </c>
      <c r="D127" s="50">
        <v>60</v>
      </c>
      <c r="E127" s="50">
        <v>6.25</v>
      </c>
      <c r="F127" s="220">
        <f>F137</f>
        <v>500</v>
      </c>
      <c r="G127" s="220">
        <f t="shared" si="23"/>
        <v>4800</v>
      </c>
      <c r="H127" s="230">
        <f t="shared" si="24"/>
        <v>30000</v>
      </c>
      <c r="I127" s="52">
        <f t="shared" si="25"/>
        <v>9836.065573770493</v>
      </c>
      <c r="J127" s="222">
        <v>9.6</v>
      </c>
    </row>
    <row r="128" spans="1:10" ht="20.25" customHeight="1" thickBot="1">
      <c r="A128"/>
      <c r="B128" s="101" t="s">
        <v>104</v>
      </c>
      <c r="C128" s="152" t="s">
        <v>50</v>
      </c>
      <c r="D128" s="55">
        <v>60</v>
      </c>
      <c r="E128" s="55">
        <v>6.25</v>
      </c>
      <c r="F128" s="152">
        <f>F137/100*5+F137</f>
        <v>525</v>
      </c>
      <c r="G128" s="152">
        <f t="shared" si="23"/>
        <v>5040</v>
      </c>
      <c r="H128" s="153">
        <f t="shared" si="24"/>
        <v>31500</v>
      </c>
      <c r="I128" s="57">
        <f t="shared" si="25"/>
        <v>10327.868852459016</v>
      </c>
      <c r="J128" s="154">
        <v>9.6</v>
      </c>
    </row>
    <row r="129" spans="1:10" ht="18.75" customHeight="1">
      <c r="A129"/>
      <c r="B129" s="219" t="s">
        <v>42</v>
      </c>
      <c r="C129" s="220" t="s">
        <v>51</v>
      </c>
      <c r="D129" s="50">
        <v>75</v>
      </c>
      <c r="E129" s="50">
        <v>6.25</v>
      </c>
      <c r="F129" s="220">
        <f>F137</f>
        <v>500</v>
      </c>
      <c r="G129" s="220">
        <f t="shared" si="23"/>
        <v>6000</v>
      </c>
      <c r="H129" s="230">
        <f t="shared" si="24"/>
        <v>37500</v>
      </c>
      <c r="I129" s="52">
        <f t="shared" si="25"/>
        <v>12295.081967213115</v>
      </c>
      <c r="J129" s="222">
        <v>12</v>
      </c>
    </row>
    <row r="130" spans="1:10" ht="21" customHeight="1" thickBot="1">
      <c r="A130"/>
      <c r="B130" s="101" t="s">
        <v>104</v>
      </c>
      <c r="C130" s="152" t="s">
        <v>51</v>
      </c>
      <c r="D130" s="55">
        <v>75</v>
      </c>
      <c r="E130" s="55">
        <v>6.25</v>
      </c>
      <c r="F130" s="152">
        <f>F137/100*5+F137</f>
        <v>525</v>
      </c>
      <c r="G130" s="152">
        <f t="shared" si="23"/>
        <v>6300</v>
      </c>
      <c r="H130" s="153">
        <f t="shared" si="24"/>
        <v>39375</v>
      </c>
      <c r="I130" s="57">
        <f t="shared" si="25"/>
        <v>12909.83606557377</v>
      </c>
      <c r="J130" s="154">
        <v>12</v>
      </c>
    </row>
    <row r="131" spans="1:10" ht="21" customHeight="1">
      <c r="A131"/>
      <c r="B131" s="107" t="s">
        <v>42</v>
      </c>
      <c r="C131" s="141" t="s">
        <v>52</v>
      </c>
      <c r="D131" s="15">
        <v>90</v>
      </c>
      <c r="E131" s="15">
        <v>6.25</v>
      </c>
      <c r="F131" s="141">
        <f>F137</f>
        <v>500</v>
      </c>
      <c r="G131" s="141">
        <f t="shared" si="23"/>
        <v>7200</v>
      </c>
      <c r="H131" s="218">
        <f t="shared" si="24"/>
        <v>45000</v>
      </c>
      <c r="I131" s="66">
        <f t="shared" si="25"/>
        <v>14754.098360655738</v>
      </c>
      <c r="J131" s="146">
        <v>14.4</v>
      </c>
    </row>
    <row r="132" spans="1:10" ht="21.75" customHeight="1" thickBot="1">
      <c r="A132"/>
      <c r="B132" s="101" t="s">
        <v>104</v>
      </c>
      <c r="C132" s="152" t="s">
        <v>52</v>
      </c>
      <c r="D132" s="55">
        <v>90</v>
      </c>
      <c r="E132" s="55">
        <v>6.25</v>
      </c>
      <c r="F132" s="152">
        <f>F137/100*5+F137</f>
        <v>525</v>
      </c>
      <c r="G132" s="152">
        <f t="shared" si="23"/>
        <v>7560</v>
      </c>
      <c r="H132" s="153">
        <f t="shared" si="24"/>
        <v>47250</v>
      </c>
      <c r="I132" s="57">
        <f t="shared" si="25"/>
        <v>15491.803278688525</v>
      </c>
      <c r="J132" s="154">
        <v>14.4</v>
      </c>
    </row>
    <row r="133" spans="1:10" ht="21.75" customHeight="1">
      <c r="A133"/>
      <c r="B133" s="107" t="s">
        <v>42</v>
      </c>
      <c r="C133" s="141" t="s">
        <v>118</v>
      </c>
      <c r="D133" s="15">
        <v>112.5</v>
      </c>
      <c r="E133" s="15">
        <v>6.25</v>
      </c>
      <c r="F133" s="247">
        <f>F137</f>
        <v>500</v>
      </c>
      <c r="G133" s="247">
        <f t="shared" si="23"/>
        <v>9000</v>
      </c>
      <c r="H133" s="248">
        <f>F133*D133</f>
        <v>56250</v>
      </c>
      <c r="I133" s="249">
        <f t="shared" si="25"/>
        <v>18442.622950819674</v>
      </c>
      <c r="J133" s="250">
        <v>18</v>
      </c>
    </row>
    <row r="134" spans="1:10" ht="21.75" customHeight="1" thickBot="1">
      <c r="A134"/>
      <c r="B134" s="101" t="s">
        <v>104</v>
      </c>
      <c r="C134" s="152" t="s">
        <v>118</v>
      </c>
      <c r="D134" s="55">
        <v>112.5</v>
      </c>
      <c r="E134" s="55">
        <v>6.25</v>
      </c>
      <c r="F134" s="244">
        <f>F137*1.05</f>
        <v>525</v>
      </c>
      <c r="G134" s="244">
        <f>H134/E134</f>
        <v>9450</v>
      </c>
      <c r="H134" s="245">
        <f>F134*D134</f>
        <v>59062.5</v>
      </c>
      <c r="I134" s="246">
        <f>H134/3.05</f>
        <v>19364.754098360656</v>
      </c>
      <c r="J134" s="243">
        <v>18</v>
      </c>
    </row>
    <row r="135" spans="1:7" ht="12.75">
      <c r="A135"/>
      <c r="G135"/>
    </row>
    <row r="136" spans="1:12" ht="13.5" thickBot="1">
      <c r="A136"/>
      <c r="B136" s="331" t="s">
        <v>117</v>
      </c>
      <c r="C136" s="332"/>
      <c r="D136" s="332"/>
      <c r="E136" s="332"/>
      <c r="F136" s="332"/>
      <c r="G136" s="332"/>
      <c r="H136" s="332"/>
      <c r="I136" s="332"/>
      <c r="J136" s="332"/>
      <c r="K136" s="332"/>
      <c r="L136" s="332"/>
    </row>
    <row r="137" spans="1:7" ht="20.25" customHeight="1" thickBot="1">
      <c r="A137"/>
      <c r="B137" s="73"/>
      <c r="E137" s="285" t="s">
        <v>17</v>
      </c>
      <c r="F137" s="294">
        <v>500</v>
      </c>
      <c r="G137" s="284" t="s">
        <v>13</v>
      </c>
    </row>
    <row r="138" spans="1:7" ht="20.25" customHeight="1">
      <c r="A138"/>
      <c r="B138" s="73"/>
      <c r="E138" s="3"/>
      <c r="F138" s="155"/>
      <c r="G138" s="102"/>
    </row>
    <row r="139" spans="1:8" ht="59.25" customHeight="1">
      <c r="A139"/>
      <c r="E139" s="63" t="s">
        <v>125</v>
      </c>
      <c r="G139"/>
      <c r="H139" s="2"/>
    </row>
    <row r="140" spans="1:7" ht="12.75">
      <c r="A140"/>
      <c r="G140"/>
    </row>
    <row r="141" spans="1:7" ht="13.5" thickBot="1">
      <c r="A141"/>
      <c r="G141"/>
    </row>
    <row r="142" spans="1:11" ht="12.75">
      <c r="A142"/>
      <c r="B142" s="104" t="s">
        <v>40</v>
      </c>
      <c r="C142" s="192" t="s">
        <v>6</v>
      </c>
      <c r="D142" s="106" t="s">
        <v>7</v>
      </c>
      <c r="E142" s="105" t="s">
        <v>8</v>
      </c>
      <c r="F142" s="106" t="s">
        <v>12</v>
      </c>
      <c r="G142" s="105" t="s">
        <v>14</v>
      </c>
      <c r="H142" s="106" t="s">
        <v>15</v>
      </c>
      <c r="I142" s="287" t="s">
        <v>16</v>
      </c>
      <c r="J142" s="289" t="s">
        <v>41</v>
      </c>
      <c r="K142" s="286"/>
    </row>
    <row r="143" spans="1:10" ht="13.5" thickBot="1">
      <c r="A143"/>
      <c r="B143" s="139" t="s">
        <v>1</v>
      </c>
      <c r="C143" s="193" t="s">
        <v>9</v>
      </c>
      <c r="D143" s="191" t="s">
        <v>10</v>
      </c>
      <c r="E143" s="190" t="s">
        <v>11</v>
      </c>
      <c r="F143" s="191" t="s">
        <v>13</v>
      </c>
      <c r="G143" s="190" t="s">
        <v>13</v>
      </c>
      <c r="H143" s="191" t="s">
        <v>13</v>
      </c>
      <c r="I143" s="288" t="s">
        <v>13</v>
      </c>
      <c r="J143" s="290"/>
    </row>
    <row r="144" spans="1:10" ht="12.75">
      <c r="A144"/>
      <c r="B144" s="219" t="s">
        <v>42</v>
      </c>
      <c r="C144" s="220" t="s">
        <v>46</v>
      </c>
      <c r="D144" s="50">
        <v>18.75</v>
      </c>
      <c r="E144" s="50">
        <v>6.25</v>
      </c>
      <c r="F144" s="220">
        <f>C161</f>
        <v>500</v>
      </c>
      <c r="G144" s="220">
        <f aca="true" t="shared" si="26" ref="G144:G152">H144/E144</f>
        <v>1500</v>
      </c>
      <c r="H144" s="230">
        <f aca="true" t="shared" si="27" ref="H144:H151">F144*D144</f>
        <v>9375</v>
      </c>
      <c r="I144" s="52">
        <f aca="true" t="shared" si="28" ref="I144:I152">H144/3.05</f>
        <v>3073.7704918032787</v>
      </c>
      <c r="J144" s="222">
        <v>3</v>
      </c>
    </row>
    <row r="145" spans="1:10" ht="13.5" thickBot="1">
      <c r="A145"/>
      <c r="B145" s="101" t="s">
        <v>104</v>
      </c>
      <c r="C145" s="152" t="s">
        <v>46</v>
      </c>
      <c r="D145" s="55">
        <v>18.75</v>
      </c>
      <c r="E145" s="55">
        <v>6.25</v>
      </c>
      <c r="F145" s="152">
        <f>C161*1.05</f>
        <v>525</v>
      </c>
      <c r="G145" s="152">
        <f t="shared" si="26"/>
        <v>1575</v>
      </c>
      <c r="H145" s="153">
        <f t="shared" si="27"/>
        <v>9843.75</v>
      </c>
      <c r="I145" s="57">
        <f t="shared" si="28"/>
        <v>3227.4590163934427</v>
      </c>
      <c r="J145" s="154">
        <v>3</v>
      </c>
    </row>
    <row r="146" spans="1:10" ht="12.75">
      <c r="A146"/>
      <c r="B146" s="219" t="s">
        <v>42</v>
      </c>
      <c r="C146" s="220" t="s">
        <v>47</v>
      </c>
      <c r="D146" s="50">
        <v>26.25</v>
      </c>
      <c r="E146" s="50">
        <v>6.25</v>
      </c>
      <c r="F146" s="220">
        <f>C161</f>
        <v>500</v>
      </c>
      <c r="G146" s="220">
        <f t="shared" si="26"/>
        <v>2100</v>
      </c>
      <c r="H146" s="230">
        <f t="shared" si="27"/>
        <v>13125</v>
      </c>
      <c r="I146" s="52">
        <f t="shared" si="28"/>
        <v>4303.2786885245905</v>
      </c>
      <c r="J146" s="222">
        <v>4.2</v>
      </c>
    </row>
    <row r="147" spans="1:10" ht="13.5" thickBot="1">
      <c r="A147"/>
      <c r="B147" s="101" t="s">
        <v>104</v>
      </c>
      <c r="C147" s="152" t="s">
        <v>47</v>
      </c>
      <c r="D147" s="55">
        <v>26.25</v>
      </c>
      <c r="E147" s="55">
        <v>6.25</v>
      </c>
      <c r="F147" s="152">
        <f>C161*1.05</f>
        <v>525</v>
      </c>
      <c r="G147" s="152">
        <f t="shared" si="26"/>
        <v>2205</v>
      </c>
      <c r="H147" s="153">
        <f t="shared" si="27"/>
        <v>13781.25</v>
      </c>
      <c r="I147" s="57">
        <f t="shared" si="28"/>
        <v>4518.44262295082</v>
      </c>
      <c r="J147" s="154">
        <v>4.2</v>
      </c>
    </row>
    <row r="148" spans="1:10" ht="12.75">
      <c r="A148"/>
      <c r="B148" s="219" t="s">
        <v>42</v>
      </c>
      <c r="C148" s="220" t="s">
        <v>48</v>
      </c>
      <c r="D148" s="50">
        <v>33.75</v>
      </c>
      <c r="E148" s="50">
        <v>6.25</v>
      </c>
      <c r="F148" s="220">
        <f>C161</f>
        <v>500</v>
      </c>
      <c r="G148" s="220">
        <f t="shared" si="26"/>
        <v>2700</v>
      </c>
      <c r="H148" s="230">
        <f t="shared" si="27"/>
        <v>16875</v>
      </c>
      <c r="I148" s="52">
        <f t="shared" si="28"/>
        <v>5532.786885245902</v>
      </c>
      <c r="J148" s="222">
        <v>5.4</v>
      </c>
    </row>
    <row r="149" spans="1:10" ht="13.5" thickBot="1">
      <c r="A149"/>
      <c r="B149" s="101" t="s">
        <v>104</v>
      </c>
      <c r="C149" s="152" t="s">
        <v>48</v>
      </c>
      <c r="D149" s="55">
        <v>33.75</v>
      </c>
      <c r="E149" s="55">
        <v>6.25</v>
      </c>
      <c r="F149" s="152">
        <f>C161*1.05</f>
        <v>525</v>
      </c>
      <c r="G149" s="152">
        <f t="shared" si="26"/>
        <v>2835</v>
      </c>
      <c r="H149" s="153">
        <f t="shared" si="27"/>
        <v>17718.75</v>
      </c>
      <c r="I149" s="57">
        <f t="shared" si="28"/>
        <v>5809.426229508197</v>
      </c>
      <c r="J149" s="154">
        <v>5.4</v>
      </c>
    </row>
    <row r="150" spans="1:10" ht="12.75">
      <c r="A150"/>
      <c r="B150" s="219" t="s">
        <v>42</v>
      </c>
      <c r="C150" s="220" t="s">
        <v>49</v>
      </c>
      <c r="D150" s="50">
        <v>41.25</v>
      </c>
      <c r="E150" s="50">
        <v>6.25</v>
      </c>
      <c r="F150" s="220">
        <f>C161</f>
        <v>500</v>
      </c>
      <c r="G150" s="220">
        <f t="shared" si="26"/>
        <v>3300</v>
      </c>
      <c r="H150" s="230">
        <f t="shared" si="27"/>
        <v>20625</v>
      </c>
      <c r="I150" s="52">
        <f t="shared" si="28"/>
        <v>6762.295081967213</v>
      </c>
      <c r="J150" s="222">
        <v>6.6</v>
      </c>
    </row>
    <row r="151" spans="1:10" ht="13.5" thickBot="1">
      <c r="A151"/>
      <c r="B151" s="101" t="s">
        <v>104</v>
      </c>
      <c r="C151" s="152" t="s">
        <v>49</v>
      </c>
      <c r="D151" s="55">
        <v>41.25</v>
      </c>
      <c r="E151" s="55">
        <v>6.25</v>
      </c>
      <c r="F151" s="152">
        <f>C161*1.05</f>
        <v>525</v>
      </c>
      <c r="G151" s="152">
        <f t="shared" si="26"/>
        <v>3465</v>
      </c>
      <c r="H151" s="153">
        <f t="shared" si="27"/>
        <v>21656.25</v>
      </c>
      <c r="I151" s="57">
        <f t="shared" si="28"/>
        <v>7100.409836065574</v>
      </c>
      <c r="J151" s="154">
        <v>6.6</v>
      </c>
    </row>
    <row r="152" spans="1:10" ht="15">
      <c r="A152"/>
      <c r="B152" s="267" t="s">
        <v>42</v>
      </c>
      <c r="C152" s="268" t="s">
        <v>50</v>
      </c>
      <c r="D152" s="269">
        <v>56.25</v>
      </c>
      <c r="E152" s="269">
        <v>6.25</v>
      </c>
      <c r="F152" s="268">
        <f>C161</f>
        <v>500</v>
      </c>
      <c r="G152" s="268">
        <f t="shared" si="26"/>
        <v>4500</v>
      </c>
      <c r="H152" s="270">
        <f>D152*C161</f>
        <v>28125</v>
      </c>
      <c r="I152" s="271">
        <f t="shared" si="28"/>
        <v>9221.311475409837</v>
      </c>
      <c r="J152" s="272">
        <v>9</v>
      </c>
    </row>
    <row r="153" spans="1:10" ht="13.5" thickBot="1">
      <c r="A153"/>
      <c r="B153" s="273" t="s">
        <v>104</v>
      </c>
      <c r="C153" s="274" t="s">
        <v>50</v>
      </c>
      <c r="D153" s="213">
        <v>56.25</v>
      </c>
      <c r="E153" s="213">
        <v>6.25</v>
      </c>
      <c r="F153" s="274">
        <f>C161*1.05</f>
        <v>525</v>
      </c>
      <c r="G153" s="274">
        <f>H153/E153</f>
        <v>4725</v>
      </c>
      <c r="H153" s="275">
        <f>D153*F153</f>
        <v>29531.25</v>
      </c>
      <c r="I153" s="276">
        <f>H153/3.05</f>
        <v>9682.377049180328</v>
      </c>
      <c r="J153" s="277">
        <v>9</v>
      </c>
    </row>
    <row r="154" spans="1:10" ht="15">
      <c r="A154"/>
      <c r="B154" s="278" t="s">
        <v>42</v>
      </c>
      <c r="C154" s="279" t="s">
        <v>51</v>
      </c>
      <c r="D154" s="280">
        <v>71.25</v>
      </c>
      <c r="E154" s="280">
        <v>6.25</v>
      </c>
      <c r="F154" s="279">
        <f>C161</f>
        <v>500</v>
      </c>
      <c r="G154" s="279">
        <f>H154/E154</f>
        <v>5700</v>
      </c>
      <c r="H154" s="281">
        <f>D154*F154</f>
        <v>35625</v>
      </c>
      <c r="I154" s="282">
        <f>H154/3.05</f>
        <v>11680.32786885246</v>
      </c>
      <c r="J154" s="283">
        <v>11.4</v>
      </c>
    </row>
    <row r="155" spans="1:10" ht="13.5" thickBot="1">
      <c r="A155"/>
      <c r="B155" s="273" t="s">
        <v>104</v>
      </c>
      <c r="C155" s="274" t="s">
        <v>51</v>
      </c>
      <c r="D155" s="213">
        <v>71.25</v>
      </c>
      <c r="E155" s="213">
        <v>6.25</v>
      </c>
      <c r="F155" s="274">
        <f>C161*1.05</f>
        <v>525</v>
      </c>
      <c r="G155" s="274">
        <f>H155/E155</f>
        <v>5985</v>
      </c>
      <c r="H155" s="275">
        <f>D155*F155</f>
        <v>37406.25</v>
      </c>
      <c r="I155" s="276">
        <f>H155/3.05</f>
        <v>12264.344262295082</v>
      </c>
      <c r="J155" s="277">
        <v>11.4</v>
      </c>
    </row>
    <row r="156" spans="1:10" ht="15">
      <c r="A156"/>
      <c r="B156" s="278" t="s">
        <v>42</v>
      </c>
      <c r="C156" s="279" t="s">
        <v>52</v>
      </c>
      <c r="D156" s="280">
        <v>86.25</v>
      </c>
      <c r="E156" s="280">
        <v>6.25</v>
      </c>
      <c r="F156" s="279">
        <f>C161</f>
        <v>500</v>
      </c>
      <c r="G156" s="279">
        <f>H156/E156</f>
        <v>6900</v>
      </c>
      <c r="H156" s="281">
        <f>D156*F156</f>
        <v>43125</v>
      </c>
      <c r="I156" s="282">
        <f>H156/3.05</f>
        <v>14139.344262295082</v>
      </c>
      <c r="J156" s="283">
        <v>13.8</v>
      </c>
    </row>
    <row r="157" spans="1:10" ht="13.5" thickBot="1">
      <c r="A157"/>
      <c r="B157" s="273" t="s">
        <v>104</v>
      </c>
      <c r="C157" s="274" t="s">
        <v>52</v>
      </c>
      <c r="D157" s="213">
        <v>86.25</v>
      </c>
      <c r="E157" s="213">
        <v>6.25</v>
      </c>
      <c r="F157" s="274">
        <f>C161*1.05</f>
        <v>525</v>
      </c>
      <c r="G157" s="274">
        <f>H157/E157</f>
        <v>7245</v>
      </c>
      <c r="H157" s="275">
        <f>D157*F157</f>
        <v>45281.25</v>
      </c>
      <c r="I157" s="276">
        <f>H157/3.05</f>
        <v>14846.311475409837</v>
      </c>
      <c r="J157" s="277">
        <v>13.8</v>
      </c>
    </row>
    <row r="158" spans="2:12" ht="12.75">
      <c r="B158" s="331" t="s">
        <v>117</v>
      </c>
      <c r="C158" s="332"/>
      <c r="D158" s="332"/>
      <c r="E158" s="332"/>
      <c r="F158" s="332"/>
      <c r="G158" s="332"/>
      <c r="H158" s="332"/>
      <c r="I158" s="332"/>
      <c r="J158" s="332"/>
      <c r="K158" s="332"/>
      <c r="L158" s="332"/>
    </row>
    <row r="159" spans="1:7" ht="12.75">
      <c r="A159"/>
      <c r="G159"/>
    </row>
    <row r="160" spans="1:7" ht="13.5" thickBot="1">
      <c r="A160"/>
      <c r="G160"/>
    </row>
    <row r="161" spans="1:7" ht="23.25" customHeight="1" thickBot="1">
      <c r="A161"/>
      <c r="B161" s="285" t="s">
        <v>126</v>
      </c>
      <c r="C161" s="291">
        <v>500</v>
      </c>
      <c r="D161" s="284" t="s">
        <v>63</v>
      </c>
      <c r="G161"/>
    </row>
    <row r="165" ht="66.75" customHeight="1">
      <c r="D165" s="63" t="s">
        <v>146</v>
      </c>
    </row>
    <row r="167" ht="13.5" thickBot="1"/>
    <row r="168" spans="2:9" ht="45.75" thickBot="1">
      <c r="B168" s="75" t="s">
        <v>53</v>
      </c>
      <c r="C168" s="76" t="s">
        <v>135</v>
      </c>
      <c r="D168" s="76" t="s">
        <v>54</v>
      </c>
      <c r="E168" s="76" t="s">
        <v>55</v>
      </c>
      <c r="F168" s="113" t="s">
        <v>56</v>
      </c>
      <c r="G168" s="114" t="s">
        <v>57</v>
      </c>
      <c r="H168" s="76" t="s">
        <v>58</v>
      </c>
      <c r="I168" s="115" t="s">
        <v>59</v>
      </c>
    </row>
    <row r="169" spans="2:9" ht="15">
      <c r="B169" s="350" t="s">
        <v>60</v>
      </c>
      <c r="C169" s="362"/>
      <c r="D169" s="109">
        <v>0.8</v>
      </c>
      <c r="E169" s="110" t="s">
        <v>61</v>
      </c>
      <c r="F169" s="110">
        <v>1</v>
      </c>
      <c r="G169" s="110">
        <v>2.1</v>
      </c>
      <c r="H169" s="111">
        <f>SUM(G169*D186)</f>
        <v>1050</v>
      </c>
      <c r="I169" s="112">
        <f aca="true" t="shared" si="29" ref="I169:I176">SUM(H169*1.05)</f>
        <v>1102.5</v>
      </c>
    </row>
    <row r="170" spans="2:9" ht="23.25" customHeight="1">
      <c r="B170" s="350"/>
      <c r="C170" s="362"/>
      <c r="D170" s="78">
        <v>0.9</v>
      </c>
      <c r="E170" s="79" t="s">
        <v>61</v>
      </c>
      <c r="F170" s="79">
        <v>1.1</v>
      </c>
      <c r="G170" s="79">
        <v>2.31</v>
      </c>
      <c r="H170" s="89">
        <f>SUM(G170*D186)</f>
        <v>1155</v>
      </c>
      <c r="I170" s="91">
        <f t="shared" si="29"/>
        <v>1212.75</v>
      </c>
    </row>
    <row r="171" spans="2:9" ht="15">
      <c r="B171" s="350"/>
      <c r="C171" s="362"/>
      <c r="D171" s="78">
        <v>1</v>
      </c>
      <c r="E171" s="79" t="s">
        <v>61</v>
      </c>
      <c r="F171" s="79">
        <v>1.24</v>
      </c>
      <c r="G171" s="79">
        <v>2.6</v>
      </c>
      <c r="H171" s="89">
        <f>SUM(G171*D186)</f>
        <v>1300</v>
      </c>
      <c r="I171" s="91">
        <f t="shared" si="29"/>
        <v>1365</v>
      </c>
    </row>
    <row r="172" spans="2:9" ht="15">
      <c r="B172" s="350"/>
      <c r="C172" s="362"/>
      <c r="D172" s="78">
        <v>1.1</v>
      </c>
      <c r="E172" s="79" t="s">
        <v>61</v>
      </c>
      <c r="F172" s="79">
        <v>1.38</v>
      </c>
      <c r="G172" s="79">
        <v>2.9</v>
      </c>
      <c r="H172" s="89">
        <f>SUM(G172*D186)</f>
        <v>1450</v>
      </c>
      <c r="I172" s="91">
        <f t="shared" si="29"/>
        <v>1522.5</v>
      </c>
    </row>
    <row r="173" spans="2:9" ht="15">
      <c r="B173" s="350"/>
      <c r="C173" s="362"/>
      <c r="D173" s="78">
        <v>1.2</v>
      </c>
      <c r="E173" s="79" t="s">
        <v>61</v>
      </c>
      <c r="F173" s="79">
        <v>1.45</v>
      </c>
      <c r="G173" s="79">
        <v>3.05</v>
      </c>
      <c r="H173" s="89">
        <f>SUM(G173*D186)</f>
        <v>1525</v>
      </c>
      <c r="I173" s="91">
        <f t="shared" si="29"/>
        <v>1601.25</v>
      </c>
    </row>
    <row r="174" spans="2:9" ht="15">
      <c r="B174" s="350"/>
      <c r="C174" s="362"/>
      <c r="D174" s="78">
        <v>1.3</v>
      </c>
      <c r="E174" s="79" t="s">
        <v>61</v>
      </c>
      <c r="F174" s="79">
        <v>1.6</v>
      </c>
      <c r="G174" s="79">
        <v>3.4</v>
      </c>
      <c r="H174" s="89">
        <f>SUM(G174*D186)</f>
        <v>1700</v>
      </c>
      <c r="I174" s="91">
        <f t="shared" si="29"/>
        <v>1785</v>
      </c>
    </row>
    <row r="175" spans="2:9" ht="15.75" thickBot="1">
      <c r="B175" s="350"/>
      <c r="C175" s="362"/>
      <c r="D175" s="88">
        <v>1.4</v>
      </c>
      <c r="E175" s="80" t="s">
        <v>61</v>
      </c>
      <c r="F175" s="80">
        <v>1.7</v>
      </c>
      <c r="G175" s="80">
        <v>3.6</v>
      </c>
      <c r="H175" s="81">
        <f>G175*D186</f>
        <v>1800</v>
      </c>
      <c r="I175" s="92">
        <f>SUM(H175*1.05)</f>
        <v>1890</v>
      </c>
    </row>
    <row r="176" spans="2:9" ht="15.75" thickBot="1">
      <c r="B176" s="351"/>
      <c r="C176" s="363"/>
      <c r="D176" s="88">
        <v>1.5</v>
      </c>
      <c r="E176" s="80" t="s">
        <v>61</v>
      </c>
      <c r="F176" s="80">
        <v>1.7</v>
      </c>
      <c r="G176" s="80">
        <v>3.96</v>
      </c>
      <c r="H176" s="81">
        <f>SUM(G176*D186)</f>
        <v>1980</v>
      </c>
      <c r="I176" s="92">
        <f t="shared" si="29"/>
        <v>2079</v>
      </c>
    </row>
    <row r="177" spans="2:9" ht="15.75" thickBot="1">
      <c r="B177" s="82"/>
      <c r="C177" s="83"/>
      <c r="D177" s="83"/>
      <c r="E177" s="83"/>
      <c r="F177" s="84"/>
      <c r="G177" s="85"/>
      <c r="H177" s="83"/>
      <c r="I177" s="103"/>
    </row>
    <row r="178" spans="2:9" ht="15">
      <c r="B178" s="366" t="s">
        <v>62</v>
      </c>
      <c r="C178" s="361"/>
      <c r="D178" s="87">
        <v>0.8</v>
      </c>
      <c r="E178" s="77" t="s">
        <v>61</v>
      </c>
      <c r="F178" s="77">
        <v>1</v>
      </c>
      <c r="G178" s="77">
        <v>2.1</v>
      </c>
      <c r="H178" s="90">
        <f>SUM(G178*D186)</f>
        <v>1050</v>
      </c>
      <c r="I178" s="93">
        <f aca="true" t="shared" si="30" ref="I178:I184">SUM(H178*1.05)</f>
        <v>1102.5</v>
      </c>
    </row>
    <row r="179" spans="2:9" ht="15">
      <c r="B179" s="350"/>
      <c r="C179" s="362"/>
      <c r="D179" s="78">
        <v>0.9</v>
      </c>
      <c r="E179" s="79" t="s">
        <v>61</v>
      </c>
      <c r="F179" s="79">
        <v>1.1</v>
      </c>
      <c r="G179" s="79">
        <v>2.31</v>
      </c>
      <c r="H179" s="89">
        <f>SUM(G179*D186)</f>
        <v>1155</v>
      </c>
      <c r="I179" s="91">
        <f t="shared" si="30"/>
        <v>1212.75</v>
      </c>
    </row>
    <row r="180" spans="2:9" ht="15">
      <c r="B180" s="350"/>
      <c r="C180" s="362"/>
      <c r="D180" s="78">
        <v>1</v>
      </c>
      <c r="E180" s="79" t="s">
        <v>61</v>
      </c>
      <c r="F180" s="79">
        <v>1.24</v>
      </c>
      <c r="G180" s="79">
        <v>2.6</v>
      </c>
      <c r="H180" s="89">
        <f>SUM(G180*D186)</f>
        <v>1300</v>
      </c>
      <c r="I180" s="91">
        <f t="shared" si="30"/>
        <v>1365</v>
      </c>
    </row>
    <row r="181" spans="2:9" ht="15">
      <c r="B181" s="350"/>
      <c r="C181" s="362"/>
      <c r="D181" s="78">
        <v>1.1</v>
      </c>
      <c r="E181" s="79" t="s">
        <v>61</v>
      </c>
      <c r="F181" s="79">
        <v>1.38</v>
      </c>
      <c r="G181" s="79">
        <v>2.9</v>
      </c>
      <c r="H181" s="89">
        <f>SUM(G181*D186)</f>
        <v>1450</v>
      </c>
      <c r="I181" s="91">
        <f t="shared" si="30"/>
        <v>1522.5</v>
      </c>
    </row>
    <row r="182" spans="2:9" ht="15">
      <c r="B182" s="350"/>
      <c r="C182" s="362"/>
      <c r="D182" s="78">
        <v>1.2</v>
      </c>
      <c r="E182" s="79" t="s">
        <v>61</v>
      </c>
      <c r="F182" s="79">
        <v>1.45</v>
      </c>
      <c r="G182" s="79">
        <v>3.05</v>
      </c>
      <c r="H182" s="89">
        <f>SUM(G182*D186)</f>
        <v>1525</v>
      </c>
      <c r="I182" s="91">
        <f t="shared" si="30"/>
        <v>1601.25</v>
      </c>
    </row>
    <row r="183" spans="2:9" ht="15">
      <c r="B183" s="350"/>
      <c r="C183" s="362"/>
      <c r="D183" s="78">
        <v>1.3</v>
      </c>
      <c r="E183" s="79" t="s">
        <v>61</v>
      </c>
      <c r="F183" s="79">
        <v>1.6</v>
      </c>
      <c r="G183" s="79">
        <v>3.4</v>
      </c>
      <c r="H183" s="89">
        <f>SUM(G183*D186)</f>
        <v>1700</v>
      </c>
      <c r="I183" s="91">
        <f t="shared" si="30"/>
        <v>1785</v>
      </c>
    </row>
    <row r="184" spans="2:9" ht="15.75" thickBot="1">
      <c r="B184" s="351"/>
      <c r="C184" s="363"/>
      <c r="D184" s="88">
        <v>1.4</v>
      </c>
      <c r="E184" s="80" t="s">
        <v>61</v>
      </c>
      <c r="F184" s="80">
        <v>1.7</v>
      </c>
      <c r="G184" s="80">
        <v>3.6</v>
      </c>
      <c r="H184" s="81">
        <f>SUM(G184*D186)</f>
        <v>1800</v>
      </c>
      <c r="I184" s="94">
        <f t="shared" si="30"/>
        <v>1890</v>
      </c>
    </row>
    <row r="185" spans="2:12" ht="13.5" thickBot="1">
      <c r="B185" s="331" t="s">
        <v>117</v>
      </c>
      <c r="C185" s="332"/>
      <c r="D185" s="332"/>
      <c r="E185" s="332"/>
      <c r="F185" s="332"/>
      <c r="G185" s="332"/>
      <c r="H185" s="332"/>
      <c r="I185" s="332"/>
      <c r="J185" s="332"/>
      <c r="K185" s="332"/>
      <c r="L185" s="332"/>
    </row>
    <row r="186" spans="3:7" ht="24" customHeight="1" thickBot="1">
      <c r="C186" s="285" t="s">
        <v>17</v>
      </c>
      <c r="D186" s="265">
        <v>500</v>
      </c>
      <c r="E186" s="264" t="s">
        <v>13</v>
      </c>
      <c r="F186" s="86"/>
      <c r="G186"/>
    </row>
    <row r="188" ht="12.75">
      <c r="B188" s="3" t="s">
        <v>138</v>
      </c>
    </row>
    <row r="194" ht="60.75" customHeight="1">
      <c r="D194" s="251" t="s">
        <v>119</v>
      </c>
    </row>
    <row r="197" ht="13.5" thickBot="1"/>
    <row r="198" spans="2:9" ht="54" customHeight="1" thickBot="1">
      <c r="B198" s="252" t="s">
        <v>120</v>
      </c>
      <c r="C198" s="253" t="s">
        <v>136</v>
      </c>
      <c r="D198" s="253" t="s">
        <v>121</v>
      </c>
      <c r="E198" s="253" t="s">
        <v>123</v>
      </c>
      <c r="F198" s="253" t="s">
        <v>56</v>
      </c>
      <c r="G198" s="254" t="s">
        <v>57</v>
      </c>
      <c r="H198" s="255" t="s">
        <v>58</v>
      </c>
      <c r="I198" s="256" t="s">
        <v>59</v>
      </c>
    </row>
    <row r="199" spans="2:9" ht="21" customHeight="1" thickBot="1">
      <c r="B199" s="355" t="s">
        <v>122</v>
      </c>
      <c r="C199" s="358"/>
      <c r="D199" s="260">
        <v>0.6</v>
      </c>
      <c r="E199" s="257" t="s">
        <v>124</v>
      </c>
      <c r="F199" s="257">
        <v>0.77</v>
      </c>
      <c r="G199" s="257">
        <v>1.62</v>
      </c>
      <c r="H199" s="257">
        <f>D212*G199</f>
        <v>810</v>
      </c>
      <c r="I199" s="262">
        <f aca="true" t="shared" si="31" ref="I199:I208">H199*1.05</f>
        <v>850.5</v>
      </c>
    </row>
    <row r="200" spans="2:9" ht="21" customHeight="1" thickBot="1">
      <c r="B200" s="356"/>
      <c r="C200" s="359"/>
      <c r="D200" s="260">
        <v>0.7</v>
      </c>
      <c r="E200" s="257" t="s">
        <v>124</v>
      </c>
      <c r="F200" s="258">
        <v>0.89</v>
      </c>
      <c r="G200" s="258">
        <v>1.87</v>
      </c>
      <c r="H200" s="258">
        <f>G200*D212</f>
        <v>935</v>
      </c>
      <c r="I200" s="263">
        <f t="shared" si="31"/>
        <v>981.75</v>
      </c>
    </row>
    <row r="201" spans="2:9" ht="21" customHeight="1" thickBot="1">
      <c r="B201" s="356"/>
      <c r="C201" s="359"/>
      <c r="D201" s="260">
        <v>0.8</v>
      </c>
      <c r="E201" s="257" t="s">
        <v>124</v>
      </c>
      <c r="F201" s="258">
        <v>1.01</v>
      </c>
      <c r="G201" s="258">
        <v>2.12</v>
      </c>
      <c r="H201" s="258">
        <f>G201*D212</f>
        <v>1060</v>
      </c>
      <c r="I201" s="263">
        <f t="shared" si="31"/>
        <v>1113</v>
      </c>
    </row>
    <row r="202" spans="2:9" ht="21" customHeight="1" thickBot="1">
      <c r="B202" s="356"/>
      <c r="C202" s="359"/>
      <c r="D202" s="260">
        <v>0.9</v>
      </c>
      <c r="E202" s="257" t="s">
        <v>124</v>
      </c>
      <c r="F202" s="258">
        <v>1.14</v>
      </c>
      <c r="G202" s="258">
        <v>2.4</v>
      </c>
      <c r="H202" s="258">
        <f>D212*G202</f>
        <v>1200</v>
      </c>
      <c r="I202" s="263">
        <f t="shared" si="31"/>
        <v>1260</v>
      </c>
    </row>
    <row r="203" spans="2:9" ht="21" customHeight="1" thickBot="1">
      <c r="B203" s="356"/>
      <c r="C203" s="359"/>
      <c r="D203" s="260">
        <v>1</v>
      </c>
      <c r="E203" s="257" t="s">
        <v>124</v>
      </c>
      <c r="F203" s="258">
        <v>1.27</v>
      </c>
      <c r="G203" s="258">
        <v>2.67</v>
      </c>
      <c r="H203" s="258">
        <f>G203*D212</f>
        <v>1335</v>
      </c>
      <c r="I203" s="263">
        <f t="shared" si="31"/>
        <v>1401.75</v>
      </c>
    </row>
    <row r="204" spans="2:9" ht="21" customHeight="1" thickBot="1">
      <c r="B204" s="356"/>
      <c r="C204" s="359"/>
      <c r="D204" s="260">
        <v>1.1</v>
      </c>
      <c r="E204" s="257" t="s">
        <v>124</v>
      </c>
      <c r="F204" s="258">
        <v>1.38</v>
      </c>
      <c r="G204" s="258">
        <v>2.9</v>
      </c>
      <c r="H204" s="258">
        <f>D212*G204</f>
        <v>1450</v>
      </c>
      <c r="I204" s="263">
        <f t="shared" si="31"/>
        <v>1522.5</v>
      </c>
    </row>
    <row r="205" spans="2:9" ht="21" customHeight="1" thickBot="1">
      <c r="B205" s="356"/>
      <c r="C205" s="359"/>
      <c r="D205" s="260">
        <v>1.2</v>
      </c>
      <c r="E205" s="257" t="s">
        <v>124</v>
      </c>
      <c r="F205" s="258">
        <v>1.5</v>
      </c>
      <c r="G205" s="258">
        <v>3.15</v>
      </c>
      <c r="H205" s="258">
        <f>G205*D212</f>
        <v>1575</v>
      </c>
      <c r="I205" s="263">
        <f t="shared" si="31"/>
        <v>1653.75</v>
      </c>
    </row>
    <row r="206" spans="2:9" ht="21" customHeight="1" thickBot="1">
      <c r="B206" s="356"/>
      <c r="C206" s="359"/>
      <c r="D206" s="260">
        <v>1.3</v>
      </c>
      <c r="E206" s="257" t="s">
        <v>124</v>
      </c>
      <c r="F206" s="258">
        <v>1.62</v>
      </c>
      <c r="G206" s="258">
        <v>3.4</v>
      </c>
      <c r="H206" s="258">
        <f>G206*D212</f>
        <v>1700</v>
      </c>
      <c r="I206" s="263">
        <f t="shared" si="31"/>
        <v>1785</v>
      </c>
    </row>
    <row r="207" spans="2:9" ht="21" customHeight="1" thickBot="1">
      <c r="B207" s="356"/>
      <c r="C207" s="359"/>
      <c r="D207" s="299">
        <v>1.4</v>
      </c>
      <c r="E207" s="257" t="s">
        <v>137</v>
      </c>
      <c r="F207" s="300">
        <v>1.75</v>
      </c>
      <c r="G207" s="300">
        <v>3.68</v>
      </c>
      <c r="H207" s="300">
        <f>G207*D212</f>
        <v>1840</v>
      </c>
      <c r="I207" s="301">
        <f>H207*1.05</f>
        <v>1932</v>
      </c>
    </row>
    <row r="208" spans="2:9" ht="21" customHeight="1" thickBot="1">
      <c r="B208" s="357"/>
      <c r="C208" s="360"/>
      <c r="D208" s="261">
        <v>1.5</v>
      </c>
      <c r="E208" s="298" t="s">
        <v>124</v>
      </c>
      <c r="F208" s="259">
        <v>1.88</v>
      </c>
      <c r="G208" s="259">
        <v>3.95</v>
      </c>
      <c r="H208" s="259">
        <f>G208*D212</f>
        <v>1975</v>
      </c>
      <c r="I208" s="302">
        <f t="shared" si="31"/>
        <v>2073.75</v>
      </c>
    </row>
    <row r="209" ht="12.75">
      <c r="B209" s="266" t="s">
        <v>117</v>
      </c>
    </row>
    <row r="211" ht="13.5" thickBot="1"/>
    <row r="212" spans="3:5" ht="15.75" thickBot="1">
      <c r="C212" s="285" t="s">
        <v>17</v>
      </c>
      <c r="D212" s="265">
        <v>500</v>
      </c>
      <c r="E212" s="264" t="s">
        <v>13</v>
      </c>
    </row>
    <row r="214" ht="12.75">
      <c r="B214" s="3" t="s">
        <v>138</v>
      </c>
    </row>
    <row r="217" ht="12.75">
      <c r="E217" t="s">
        <v>29</v>
      </c>
    </row>
    <row r="218" ht="69.75" customHeight="1">
      <c r="D218" s="63" t="s">
        <v>147</v>
      </c>
    </row>
    <row r="220" ht="13.5" thickBot="1"/>
    <row r="221" spans="2:6" ht="26.25" customHeight="1" thickBot="1">
      <c r="B221" s="117" t="s">
        <v>64</v>
      </c>
      <c r="C221" s="118" t="s">
        <v>65</v>
      </c>
      <c r="D221" s="118" t="s">
        <v>66</v>
      </c>
      <c r="E221" s="118" t="s">
        <v>67</v>
      </c>
      <c r="F221" s="119" t="s">
        <v>68</v>
      </c>
    </row>
    <row r="222" spans="2:6" ht="12.75">
      <c r="B222" s="107" t="s">
        <v>69</v>
      </c>
      <c r="C222" s="108">
        <v>2100</v>
      </c>
      <c r="D222" s="108">
        <v>0.085</v>
      </c>
      <c r="E222" s="108">
        <f>SUM(E261)</f>
        <v>1000</v>
      </c>
      <c r="F222" s="116">
        <f aca="true" t="shared" si="32" ref="F222:F251">SUM(D222*E222)</f>
        <v>85</v>
      </c>
    </row>
    <row r="223" spans="2:6" ht="12.75">
      <c r="B223" s="100" t="s">
        <v>70</v>
      </c>
      <c r="C223" s="74">
        <v>2100</v>
      </c>
      <c r="D223" s="74">
        <v>0.085</v>
      </c>
      <c r="E223" s="74">
        <f>SUM(E261/100*5+E261)</f>
        <v>1050</v>
      </c>
      <c r="F223" s="98">
        <f t="shared" si="32"/>
        <v>89.25</v>
      </c>
    </row>
    <row r="224" spans="2:6" ht="12.75">
      <c r="B224" s="99" t="s">
        <v>71</v>
      </c>
      <c r="C224" s="72">
        <v>2100</v>
      </c>
      <c r="D224" s="72">
        <v>0.105</v>
      </c>
      <c r="E224" s="72">
        <f>SUM(E261)</f>
        <v>1000</v>
      </c>
      <c r="F224" s="97">
        <f t="shared" si="32"/>
        <v>105</v>
      </c>
    </row>
    <row r="225" spans="2:6" ht="12.75">
      <c r="B225" s="100" t="s">
        <v>72</v>
      </c>
      <c r="C225" s="74">
        <v>2100</v>
      </c>
      <c r="D225" s="74">
        <v>0.105</v>
      </c>
      <c r="E225" s="74">
        <f>SUM(E261/100*5+E261)</f>
        <v>1050</v>
      </c>
      <c r="F225" s="98">
        <f t="shared" si="32"/>
        <v>110.25</v>
      </c>
    </row>
    <row r="226" spans="2:6" ht="12.75">
      <c r="B226" s="99" t="s">
        <v>73</v>
      </c>
      <c r="C226" s="72">
        <v>2100</v>
      </c>
      <c r="D226" s="72">
        <v>0.11</v>
      </c>
      <c r="E226" s="72">
        <f>SUM(E261)</f>
        <v>1000</v>
      </c>
      <c r="F226" s="97">
        <f t="shared" si="32"/>
        <v>110</v>
      </c>
    </row>
    <row r="227" spans="2:6" ht="12.75">
      <c r="B227" s="100" t="s">
        <v>74</v>
      </c>
      <c r="C227" s="74">
        <v>2100</v>
      </c>
      <c r="D227" s="74">
        <v>0.11</v>
      </c>
      <c r="E227" s="74">
        <f>SUM(E261/100*5+E261)</f>
        <v>1050</v>
      </c>
      <c r="F227" s="98">
        <f t="shared" si="32"/>
        <v>115.5</v>
      </c>
    </row>
    <row r="228" spans="2:6" ht="12.75">
      <c r="B228" s="99" t="s">
        <v>75</v>
      </c>
      <c r="C228" s="72">
        <v>2100</v>
      </c>
      <c r="D228" s="72">
        <v>0.115</v>
      </c>
      <c r="E228" s="72">
        <f>SUM(E261)</f>
        <v>1000</v>
      </c>
      <c r="F228" s="97">
        <f t="shared" si="32"/>
        <v>115</v>
      </c>
    </row>
    <row r="229" spans="2:6" ht="12.75">
      <c r="B229" s="100" t="s">
        <v>76</v>
      </c>
      <c r="C229" s="74">
        <v>2100</v>
      </c>
      <c r="D229" s="74">
        <v>0.115</v>
      </c>
      <c r="E229" s="74">
        <f>SUM(E261/100*5+E261)</f>
        <v>1050</v>
      </c>
      <c r="F229" s="98">
        <f t="shared" si="32"/>
        <v>120.75</v>
      </c>
    </row>
    <row r="230" spans="2:6" ht="12.75">
      <c r="B230" s="99" t="s">
        <v>129</v>
      </c>
      <c r="C230" s="72">
        <v>2100</v>
      </c>
      <c r="D230" s="72">
        <v>0.14</v>
      </c>
      <c r="E230" s="72">
        <f>E261</f>
        <v>1000</v>
      </c>
      <c r="F230" s="97">
        <f>SUM(D230*E230)</f>
        <v>140</v>
      </c>
    </row>
    <row r="231" spans="2:6" ht="12.75">
      <c r="B231" s="100" t="s">
        <v>130</v>
      </c>
      <c r="C231" s="74">
        <v>2100</v>
      </c>
      <c r="D231" s="74">
        <v>0.14</v>
      </c>
      <c r="E231" s="74">
        <f>E261*1.05</f>
        <v>1050</v>
      </c>
      <c r="F231" s="98">
        <f>SUM(D231*E231)</f>
        <v>147</v>
      </c>
    </row>
    <row r="232" spans="2:6" ht="12.75">
      <c r="B232" s="99" t="s">
        <v>77</v>
      </c>
      <c r="C232" s="72">
        <v>6000</v>
      </c>
      <c r="D232" s="72">
        <v>0.42</v>
      </c>
      <c r="E232" s="72">
        <f>SUM(E261)</f>
        <v>1000</v>
      </c>
      <c r="F232" s="97">
        <f t="shared" si="32"/>
        <v>420</v>
      </c>
    </row>
    <row r="233" spans="2:6" ht="12.75">
      <c r="B233" s="100" t="s">
        <v>78</v>
      </c>
      <c r="C233" s="74">
        <v>6000</v>
      </c>
      <c r="D233" s="74">
        <v>0.42</v>
      </c>
      <c r="E233" s="74">
        <f>SUM(E261/100*5+E261)</f>
        <v>1050</v>
      </c>
      <c r="F233" s="98">
        <f t="shared" si="32"/>
        <v>441</v>
      </c>
    </row>
    <row r="234" spans="2:6" ht="12.75">
      <c r="B234" s="99" t="s">
        <v>79</v>
      </c>
      <c r="C234" s="72">
        <v>6000</v>
      </c>
      <c r="D234" s="72">
        <v>0.76</v>
      </c>
      <c r="E234" s="72">
        <f>SUM(E261)</f>
        <v>1000</v>
      </c>
      <c r="F234" s="97">
        <f t="shared" si="32"/>
        <v>760</v>
      </c>
    </row>
    <row r="235" spans="2:6" ht="12.75">
      <c r="B235" s="100" t="s">
        <v>80</v>
      </c>
      <c r="C235" s="74">
        <v>6000</v>
      </c>
      <c r="D235" s="74">
        <v>0.76</v>
      </c>
      <c r="E235" s="74">
        <f>SUM(E261/100*5+E261)</f>
        <v>1050</v>
      </c>
      <c r="F235" s="98">
        <f t="shared" si="32"/>
        <v>798</v>
      </c>
    </row>
    <row r="236" spans="2:6" ht="12.75">
      <c r="B236" s="99" t="s">
        <v>112</v>
      </c>
      <c r="C236" s="72">
        <v>6000</v>
      </c>
      <c r="D236" s="72">
        <v>0.66</v>
      </c>
      <c r="E236" s="72">
        <f>SUM(E261)</f>
        <v>1000</v>
      </c>
      <c r="F236" s="97">
        <f t="shared" si="32"/>
        <v>660</v>
      </c>
    </row>
    <row r="237" spans="2:6" ht="12.75">
      <c r="B237" s="100" t="s">
        <v>111</v>
      </c>
      <c r="C237" s="74">
        <v>6000</v>
      </c>
      <c r="D237" s="74">
        <v>0.66</v>
      </c>
      <c r="E237" s="74">
        <f>SUM(E261/100*5+E261)</f>
        <v>1050</v>
      </c>
      <c r="F237" s="98">
        <f t="shared" si="32"/>
        <v>693</v>
      </c>
    </row>
    <row r="238" spans="2:6" ht="12.75">
      <c r="B238" s="99" t="s">
        <v>81</v>
      </c>
      <c r="C238" s="72">
        <v>6000</v>
      </c>
      <c r="D238" s="72">
        <v>0.9</v>
      </c>
      <c r="E238" s="72">
        <f>SUM(E261)</f>
        <v>1000</v>
      </c>
      <c r="F238" s="97">
        <f t="shared" si="32"/>
        <v>900</v>
      </c>
    </row>
    <row r="239" spans="2:6" ht="12.75">
      <c r="B239" s="100" t="s">
        <v>82</v>
      </c>
      <c r="C239" s="74">
        <v>6000</v>
      </c>
      <c r="D239" s="74">
        <v>0.9</v>
      </c>
      <c r="E239" s="74">
        <f>SUM(E261/100*5+E261)</f>
        <v>1050</v>
      </c>
      <c r="F239" s="98">
        <f t="shared" si="32"/>
        <v>945</v>
      </c>
    </row>
    <row r="240" spans="2:6" ht="12.75">
      <c r="B240" s="121" t="s">
        <v>94</v>
      </c>
      <c r="C240" s="122">
        <v>6000</v>
      </c>
      <c r="D240" s="122">
        <v>1.4</v>
      </c>
      <c r="E240" s="122">
        <f>E261</f>
        <v>1000</v>
      </c>
      <c r="F240" s="123">
        <f>E240*D240</f>
        <v>1400</v>
      </c>
    </row>
    <row r="241" spans="2:6" ht="12.75">
      <c r="B241" s="100" t="s">
        <v>95</v>
      </c>
      <c r="C241" s="74">
        <v>6000</v>
      </c>
      <c r="D241" s="74">
        <v>1.4</v>
      </c>
      <c r="E241" s="132">
        <f>SUM(E261/100*5+E261)</f>
        <v>1050</v>
      </c>
      <c r="F241" s="98">
        <f>E241*D241</f>
        <v>1470</v>
      </c>
    </row>
    <row r="242" spans="2:6" ht="12.75">
      <c r="B242" s="99" t="s">
        <v>113</v>
      </c>
      <c r="C242" s="72">
        <v>6000</v>
      </c>
      <c r="D242" s="72">
        <v>0.9</v>
      </c>
      <c r="E242" s="72">
        <f>E261</f>
        <v>1000</v>
      </c>
      <c r="F242" s="97">
        <f t="shared" si="32"/>
        <v>900</v>
      </c>
    </row>
    <row r="243" spans="2:6" ht="12.75">
      <c r="B243" s="100" t="s">
        <v>114</v>
      </c>
      <c r="C243" s="74">
        <v>6000</v>
      </c>
      <c r="D243" s="74">
        <v>0.9</v>
      </c>
      <c r="E243" s="74">
        <f>SUM(E261/100*5+E261)</f>
        <v>1050</v>
      </c>
      <c r="F243" s="98">
        <f t="shared" si="32"/>
        <v>945</v>
      </c>
    </row>
    <row r="244" spans="2:6" ht="12.75">
      <c r="B244" s="99" t="s">
        <v>115</v>
      </c>
      <c r="C244" s="72">
        <v>6000</v>
      </c>
      <c r="D244" s="72">
        <v>0.75</v>
      </c>
      <c r="E244" s="72">
        <f>SUM(E261)</f>
        <v>1000</v>
      </c>
      <c r="F244" s="97">
        <f t="shared" si="32"/>
        <v>750</v>
      </c>
    </row>
    <row r="245" spans="2:6" ht="12.75">
      <c r="B245" s="100" t="s">
        <v>116</v>
      </c>
      <c r="C245" s="74">
        <v>6000</v>
      </c>
      <c r="D245" s="74">
        <v>0.75</v>
      </c>
      <c r="E245" s="74">
        <f>SUM(E261/100*5+E261)</f>
        <v>1050</v>
      </c>
      <c r="F245" s="98">
        <f t="shared" si="32"/>
        <v>787.5</v>
      </c>
    </row>
    <row r="246" spans="2:6" ht="12.75">
      <c r="B246" s="99" t="s">
        <v>127</v>
      </c>
      <c r="C246" s="72">
        <v>6000</v>
      </c>
      <c r="D246" s="72">
        <v>0.9</v>
      </c>
      <c r="E246" s="72">
        <f>E261</f>
        <v>1000</v>
      </c>
      <c r="F246" s="97">
        <f>SUM(D246*E246)</f>
        <v>900</v>
      </c>
    </row>
    <row r="247" spans="2:6" ht="12.75">
      <c r="B247" s="99" t="s">
        <v>128</v>
      </c>
      <c r="C247" s="72">
        <v>6000</v>
      </c>
      <c r="D247" s="72">
        <v>0.75</v>
      </c>
      <c r="E247" s="72">
        <f>E261</f>
        <v>1000</v>
      </c>
      <c r="F247" s="97">
        <f>SUM(D247*E247)</f>
        <v>750</v>
      </c>
    </row>
    <row r="248" spans="2:6" ht="12.75">
      <c r="B248" s="99" t="s">
        <v>83</v>
      </c>
      <c r="C248" s="72">
        <v>6000</v>
      </c>
      <c r="D248" s="72">
        <v>0.55</v>
      </c>
      <c r="E248" s="72">
        <f>SUM(E261)</f>
        <v>1000</v>
      </c>
      <c r="F248" s="97">
        <f t="shared" si="32"/>
        <v>550</v>
      </c>
    </row>
    <row r="249" spans="2:6" ht="12.75">
      <c r="B249" s="100" t="s">
        <v>84</v>
      </c>
      <c r="C249" s="74">
        <v>6000</v>
      </c>
      <c r="D249" s="74">
        <v>0.55</v>
      </c>
      <c r="E249" s="74">
        <f>SUM(E261/100*5+E261)</f>
        <v>1050</v>
      </c>
      <c r="F249" s="98">
        <f t="shared" si="32"/>
        <v>577.5</v>
      </c>
    </row>
    <row r="250" spans="2:6" ht="12.75">
      <c r="B250" s="99" t="s">
        <v>85</v>
      </c>
      <c r="C250" s="72">
        <v>6000</v>
      </c>
      <c r="D250" s="72">
        <v>0.65</v>
      </c>
      <c r="E250" s="72">
        <f>SUM(E261)</f>
        <v>1000</v>
      </c>
      <c r="F250" s="97">
        <f t="shared" si="32"/>
        <v>650</v>
      </c>
    </row>
    <row r="251" spans="2:6" ht="12.75">
      <c r="B251" s="100" t="s">
        <v>86</v>
      </c>
      <c r="C251" s="74">
        <v>6000</v>
      </c>
      <c r="D251" s="74">
        <v>0.65</v>
      </c>
      <c r="E251" s="74">
        <f>SUM(E261/100*5+E261)</f>
        <v>1050</v>
      </c>
      <c r="F251" s="98">
        <f t="shared" si="32"/>
        <v>682.5</v>
      </c>
    </row>
    <row r="252" spans="2:6" ht="12.75">
      <c r="B252" s="99" t="s">
        <v>131</v>
      </c>
      <c r="C252" s="72">
        <v>6000</v>
      </c>
      <c r="D252" s="72">
        <v>0.7</v>
      </c>
      <c r="E252" s="72">
        <f>E261</f>
        <v>1000</v>
      </c>
      <c r="F252" s="97">
        <f>SUM(D252*E252)</f>
        <v>700</v>
      </c>
    </row>
    <row r="253" spans="2:6" ht="12.75">
      <c r="B253" s="100" t="s">
        <v>132</v>
      </c>
      <c r="C253" s="132">
        <v>6000</v>
      </c>
      <c r="D253" s="132">
        <v>0.7</v>
      </c>
      <c r="E253" s="132">
        <f>E261*1.05</f>
        <v>1050</v>
      </c>
      <c r="F253" s="98">
        <f>SUM(D253*E253)</f>
        <v>735</v>
      </c>
    </row>
    <row r="254" spans="2:6" ht="15">
      <c r="B254" s="121" t="s">
        <v>133</v>
      </c>
      <c r="C254" s="125">
        <v>6000</v>
      </c>
      <c r="D254" s="126">
        <v>1.4</v>
      </c>
      <c r="E254" s="126">
        <f>E261</f>
        <v>1000</v>
      </c>
      <c r="F254" s="130">
        <f aca="true" t="shared" si="33" ref="F254:F259">E254*D254</f>
        <v>1400</v>
      </c>
    </row>
    <row r="255" spans="2:6" ht="15">
      <c r="B255" s="124" t="s">
        <v>134</v>
      </c>
      <c r="C255" s="127">
        <v>6000</v>
      </c>
      <c r="D255" s="128">
        <v>1.4</v>
      </c>
      <c r="E255" s="296">
        <f>E261*1.05</f>
        <v>1050</v>
      </c>
      <c r="F255" s="129">
        <f t="shared" si="33"/>
        <v>1470</v>
      </c>
    </row>
    <row r="256" spans="2:6" ht="15">
      <c r="B256" s="121" t="s">
        <v>91</v>
      </c>
      <c r="C256" s="125">
        <v>6000</v>
      </c>
      <c r="D256" s="126">
        <v>1.45</v>
      </c>
      <c r="E256" s="126">
        <f>E261</f>
        <v>1000</v>
      </c>
      <c r="F256" s="130">
        <f t="shared" si="33"/>
        <v>1450</v>
      </c>
    </row>
    <row r="257" spans="2:6" ht="15">
      <c r="B257" s="124" t="s">
        <v>92</v>
      </c>
      <c r="C257" s="127">
        <v>6000</v>
      </c>
      <c r="D257" s="128">
        <v>1.45</v>
      </c>
      <c r="E257" s="296">
        <f>E261*105%</f>
        <v>1050</v>
      </c>
      <c r="F257" s="129">
        <f t="shared" si="33"/>
        <v>1522.5</v>
      </c>
    </row>
    <row r="258" spans="2:6" ht="15">
      <c r="B258" s="121" t="s">
        <v>96</v>
      </c>
      <c r="C258" s="133">
        <v>6000</v>
      </c>
      <c r="D258" s="134">
        <v>1.9</v>
      </c>
      <c r="E258" s="135">
        <f>E261</f>
        <v>1000</v>
      </c>
      <c r="F258" s="136">
        <f t="shared" si="33"/>
        <v>1900</v>
      </c>
    </row>
    <row r="259" spans="2:6" ht="15">
      <c r="B259" s="124" t="s">
        <v>97</v>
      </c>
      <c r="C259" s="127">
        <v>6000</v>
      </c>
      <c r="D259" s="137">
        <v>1.9</v>
      </c>
      <c r="E259" s="297">
        <f>E261*105%</f>
        <v>1050</v>
      </c>
      <c r="F259" s="138">
        <f t="shared" si="33"/>
        <v>1995</v>
      </c>
    </row>
    <row r="260" spans="4:6" ht="13.5" thickBot="1">
      <c r="D260" s="95"/>
      <c r="F260" s="96"/>
    </row>
    <row r="261" spans="4:6" ht="24" customHeight="1" thickBot="1">
      <c r="D261" s="285" t="s">
        <v>87</v>
      </c>
      <c r="E261" s="293">
        <v>1000</v>
      </c>
      <c r="F261" s="292" t="s">
        <v>63</v>
      </c>
    </row>
    <row r="262" ht="12.75">
      <c r="B262" s="102"/>
    </row>
    <row r="263" spans="2:4" ht="12.75">
      <c r="B263" s="312" t="s">
        <v>140</v>
      </c>
      <c r="C263" s="312"/>
      <c r="D263" s="312"/>
    </row>
    <row r="264" spans="2:4" ht="15.75">
      <c r="B264" s="305" t="s">
        <v>143</v>
      </c>
      <c r="C264" s="303"/>
      <c r="D264" s="303"/>
    </row>
    <row r="265" spans="2:4" ht="15.75">
      <c r="B265" s="304" t="s">
        <v>142</v>
      </c>
      <c r="C265" s="303"/>
      <c r="D265" s="303"/>
    </row>
    <row r="266" spans="2:4" ht="12.75">
      <c r="B266" s="303"/>
      <c r="C266" s="303"/>
      <c r="D266" s="303"/>
    </row>
    <row r="267" spans="2:4" ht="12.75">
      <c r="B267" s="303" t="s">
        <v>139</v>
      </c>
      <c r="C267" s="303"/>
      <c r="D267" s="303"/>
    </row>
    <row r="268" spans="2:4" ht="15.75">
      <c r="B268" s="304" t="s">
        <v>141</v>
      </c>
      <c r="C268" s="303"/>
      <c r="D268" s="303"/>
    </row>
    <row r="269" spans="2:4" ht="12.75">
      <c r="B269" s="303"/>
      <c r="C269" s="303"/>
      <c r="D269" s="303"/>
    </row>
    <row r="270" spans="2:4" ht="12.75">
      <c r="B270" s="303"/>
      <c r="C270" s="303"/>
      <c r="D270" s="303"/>
    </row>
    <row r="271" spans="2:4" ht="12.75">
      <c r="B271" s="303"/>
      <c r="C271" s="303"/>
      <c r="D271" s="303"/>
    </row>
    <row r="272" spans="2:4" ht="12.75">
      <c r="B272" s="303"/>
      <c r="C272" s="303"/>
      <c r="D272" s="303"/>
    </row>
    <row r="273" spans="2:4" ht="12.75">
      <c r="B273" s="303"/>
      <c r="C273" s="303"/>
      <c r="D273" s="303"/>
    </row>
  </sheetData>
  <sheetProtection/>
  <mergeCells count="34">
    <mergeCell ref="B199:B208"/>
    <mergeCell ref="C199:C208"/>
    <mergeCell ref="C178:C184"/>
    <mergeCell ref="C69:C76"/>
    <mergeCell ref="C85:C86"/>
    <mergeCell ref="C169:C176"/>
    <mergeCell ref="B136:L136"/>
    <mergeCell ref="B158:L158"/>
    <mergeCell ref="B178:B184"/>
    <mergeCell ref="B96:L96"/>
    <mergeCell ref="B169:B176"/>
    <mergeCell ref="C60:C61"/>
    <mergeCell ref="C50:C51"/>
    <mergeCell ref="C52:C57"/>
    <mergeCell ref="C77:C78"/>
    <mergeCell ref="C79:C84"/>
    <mergeCell ref="C15:C16"/>
    <mergeCell ref="C48:C49"/>
    <mergeCell ref="C17:C18"/>
    <mergeCell ref="C20:C27"/>
    <mergeCell ref="B9:L9"/>
    <mergeCell ref="B14:L14"/>
    <mergeCell ref="B28:L28"/>
    <mergeCell ref="C40:C47"/>
    <mergeCell ref="B263:D263"/>
    <mergeCell ref="C62:C67"/>
    <mergeCell ref="C29:C36"/>
    <mergeCell ref="C37:C38"/>
    <mergeCell ref="C58:C59"/>
    <mergeCell ref="B39:L39"/>
    <mergeCell ref="C89:C94"/>
    <mergeCell ref="B185:L185"/>
    <mergeCell ref="C87:C88"/>
    <mergeCell ref="B68:L68"/>
  </mergeCells>
  <printOptions/>
  <pageMargins left="0.7480314960629921" right="0.7480314960629921" top="0.2" bottom="0.2" header="0.2" footer="1.56"/>
  <pageSetup fitToHeight="4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 venna</cp:lastModifiedBy>
  <cp:lastPrinted>2016-09-07T09:05:45Z</cp:lastPrinted>
  <dcterms:created xsi:type="dcterms:W3CDTF">1996-10-08T23:32:33Z</dcterms:created>
  <dcterms:modified xsi:type="dcterms:W3CDTF">2022-04-22T09:05:16Z</dcterms:modified>
  <cp:category/>
  <cp:version/>
  <cp:contentType/>
  <cp:contentStatus/>
</cp:coreProperties>
</file>